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7\2017 09 30\Website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X48" i="1" l="1"/>
  <c r="X50" i="1" s="1"/>
  <c r="W48" i="1"/>
  <c r="W50" i="1" s="1"/>
  <c r="V48" i="1"/>
  <c r="V50" i="1" s="1"/>
  <c r="U48" i="1"/>
  <c r="U50" i="1" s="1"/>
  <c r="T48" i="1"/>
  <c r="T50" i="1" s="1"/>
  <c r="S48" i="1"/>
  <c r="S50" i="1" s="1"/>
  <c r="R48" i="1"/>
  <c r="R50" i="1" s="1"/>
  <c r="Q48" i="1"/>
  <c r="Q50" i="1" s="1"/>
  <c r="H48" i="1"/>
  <c r="H50" i="1" s="1"/>
  <c r="G48" i="1"/>
  <c r="G50" i="1" s="1"/>
  <c r="F48" i="1"/>
  <c r="F50" i="1" s="1"/>
  <c r="E48" i="1"/>
  <c r="E50" i="1" s="1"/>
  <c r="O47" i="1"/>
  <c r="N47" i="1" s="1"/>
  <c r="K47" i="1"/>
  <c r="J47" i="1" s="1"/>
  <c r="P46" i="1"/>
  <c r="P48" i="1" s="1"/>
  <c r="P50" i="1" s="1"/>
  <c r="O46" i="1"/>
  <c r="L46" i="1"/>
  <c r="L48" i="1" s="1"/>
  <c r="L50" i="1" s="1"/>
  <c r="O45" i="1"/>
  <c r="O48" i="1" s="1"/>
  <c r="O50" i="1" s="1"/>
  <c r="N45" i="1"/>
  <c r="M45" i="1" s="1"/>
  <c r="J46" i="1" l="1"/>
  <c r="J48" i="1" s="1"/>
  <c r="J50" i="1" s="1"/>
  <c r="I47" i="1"/>
  <c r="I46" i="1" s="1"/>
  <c r="I48" i="1" s="1"/>
  <c r="I50" i="1" s="1"/>
  <c r="N46" i="1"/>
  <c r="N48" i="1" s="1"/>
  <c r="N50" i="1" s="1"/>
  <c r="M47" i="1"/>
  <c r="M46" i="1" s="1"/>
  <c r="M48" i="1" s="1"/>
  <c r="M50" i="1" s="1"/>
  <c r="K46" i="1"/>
  <c r="K48" i="1" s="1"/>
  <c r="K50" i="1" s="1"/>
  <c r="E32" i="1"/>
  <c r="E35" i="1"/>
  <c r="E36" i="1" s="1"/>
  <c r="E38" i="1" s="1"/>
  <c r="E30" i="1"/>
  <c r="E25" i="1"/>
  <c r="E21" i="1"/>
  <c r="E19" i="1"/>
  <c r="E18" i="1"/>
  <c r="E13" i="1"/>
  <c r="E8" i="1"/>
  <c r="E53" i="1" l="1"/>
  <c r="E55" i="1" s="1"/>
  <c r="O40" i="1" l="1"/>
  <c r="O39" i="1"/>
  <c r="F54" i="1" l="1"/>
  <c r="F35" i="1"/>
  <c r="F30" i="1"/>
  <c r="F18" i="1"/>
  <c r="F13" i="1"/>
  <c r="F8" i="1"/>
  <c r="F19" i="1" l="1"/>
  <c r="F21" i="1" s="1"/>
  <c r="F25" i="1" s="1"/>
  <c r="F32" i="1" s="1"/>
  <c r="F36" i="1" s="1"/>
  <c r="G35" i="1"/>
  <c r="G30" i="1"/>
  <c r="G18" i="1"/>
  <c r="G13" i="1"/>
  <c r="G8" i="1"/>
  <c r="G54" i="1"/>
  <c r="H54" i="1"/>
  <c r="H35" i="1"/>
  <c r="H30" i="1"/>
  <c r="H18" i="1"/>
  <c r="H8" i="1"/>
  <c r="H13" i="1" s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X35" i="1"/>
  <c r="W35" i="1"/>
  <c r="V35" i="1"/>
  <c r="U35" i="1"/>
  <c r="T35" i="1"/>
  <c r="S35" i="1"/>
  <c r="R35" i="1"/>
  <c r="Q35" i="1"/>
  <c r="P35" i="1"/>
  <c r="O35" i="1"/>
  <c r="N35" i="1"/>
  <c r="M35" i="1"/>
  <c r="J35" i="1"/>
  <c r="K35" i="1"/>
  <c r="L35" i="1"/>
  <c r="I35" i="1"/>
  <c r="X30" i="1"/>
  <c r="W30" i="1"/>
  <c r="V30" i="1"/>
  <c r="U30" i="1"/>
  <c r="T30" i="1"/>
  <c r="S30" i="1"/>
  <c r="R30" i="1"/>
  <c r="Q30" i="1"/>
  <c r="P30" i="1"/>
  <c r="O30" i="1"/>
  <c r="N30" i="1"/>
  <c r="M30" i="1"/>
  <c r="J30" i="1"/>
  <c r="K30" i="1"/>
  <c r="L30" i="1"/>
  <c r="I30" i="1"/>
  <c r="X18" i="1"/>
  <c r="W18" i="1"/>
  <c r="V18" i="1"/>
  <c r="U18" i="1"/>
  <c r="T18" i="1"/>
  <c r="S18" i="1"/>
  <c r="R18" i="1"/>
  <c r="Q18" i="1"/>
  <c r="P18" i="1"/>
  <c r="O18" i="1"/>
  <c r="N18" i="1"/>
  <c r="M18" i="1"/>
  <c r="J18" i="1"/>
  <c r="K18" i="1"/>
  <c r="L18" i="1"/>
  <c r="I18" i="1"/>
  <c r="X8" i="1"/>
  <c r="X13" i="1" s="1"/>
  <c r="X19" i="1" s="1"/>
  <c r="X21" i="1" s="1"/>
  <c r="X25" i="1" s="1"/>
  <c r="X32" i="1" s="1"/>
  <c r="W8" i="1"/>
  <c r="W13" i="1" s="1"/>
  <c r="W19" i="1" s="1"/>
  <c r="W21" i="1" s="1"/>
  <c r="W25" i="1" s="1"/>
  <c r="W32" i="1" s="1"/>
  <c r="V8" i="1"/>
  <c r="V13" i="1" s="1"/>
  <c r="V19" i="1" s="1"/>
  <c r="V21" i="1" s="1"/>
  <c r="V25" i="1" s="1"/>
  <c r="V32" i="1" s="1"/>
  <c r="U8" i="1"/>
  <c r="U13" i="1" s="1"/>
  <c r="U19" i="1" s="1"/>
  <c r="U21" i="1" s="1"/>
  <c r="U25" i="1" s="1"/>
  <c r="U32" i="1" s="1"/>
  <c r="T8" i="1"/>
  <c r="T13" i="1" s="1"/>
  <c r="T19" i="1" s="1"/>
  <c r="T21" i="1" s="1"/>
  <c r="T25" i="1" s="1"/>
  <c r="T32" i="1" s="1"/>
  <c r="S8" i="1"/>
  <c r="S13" i="1" s="1"/>
  <c r="S19" i="1" s="1"/>
  <c r="S21" i="1" s="1"/>
  <c r="S25" i="1" s="1"/>
  <c r="S32" i="1" s="1"/>
  <c r="R8" i="1"/>
  <c r="R13" i="1" s="1"/>
  <c r="R19" i="1" s="1"/>
  <c r="R21" i="1" s="1"/>
  <c r="R25" i="1" s="1"/>
  <c r="R32" i="1" s="1"/>
  <c r="Q8" i="1"/>
  <c r="Q13" i="1" s="1"/>
  <c r="Q19" i="1" s="1"/>
  <c r="Q21" i="1" s="1"/>
  <c r="Q25" i="1" s="1"/>
  <c r="Q32" i="1" s="1"/>
  <c r="P8" i="1"/>
  <c r="P13" i="1" s="1"/>
  <c r="P19" i="1" s="1"/>
  <c r="P21" i="1" s="1"/>
  <c r="P25" i="1" s="1"/>
  <c r="P32" i="1" s="1"/>
  <c r="O8" i="1"/>
  <c r="O13" i="1" s="1"/>
  <c r="O19" i="1" s="1"/>
  <c r="O21" i="1" s="1"/>
  <c r="O25" i="1" s="1"/>
  <c r="O32" i="1" s="1"/>
  <c r="N8" i="1"/>
  <c r="N13" i="1" s="1"/>
  <c r="N19" i="1" s="1"/>
  <c r="N21" i="1" s="1"/>
  <c r="N25" i="1" s="1"/>
  <c r="N32" i="1" s="1"/>
  <c r="M8" i="1"/>
  <c r="M13" i="1" s="1"/>
  <c r="M19" i="1" s="1"/>
  <c r="M21" i="1" s="1"/>
  <c r="M25" i="1" s="1"/>
  <c r="M32" i="1" s="1"/>
  <c r="L8" i="1"/>
  <c r="L13" i="1" s="1"/>
  <c r="L19" i="1" s="1"/>
  <c r="L21" i="1" s="1"/>
  <c r="L25" i="1" s="1"/>
  <c r="L32" i="1" s="1"/>
  <c r="L36" i="1" s="1"/>
  <c r="K8" i="1"/>
  <c r="K13" i="1" s="1"/>
  <c r="K19" i="1" s="1"/>
  <c r="K21" i="1" s="1"/>
  <c r="K25" i="1" s="1"/>
  <c r="K32" i="1" s="1"/>
  <c r="J8" i="1"/>
  <c r="J13" i="1" s="1"/>
  <c r="J19" i="1" s="1"/>
  <c r="J21" i="1" s="1"/>
  <c r="J25" i="1" s="1"/>
  <c r="J32" i="1" s="1"/>
  <c r="J36" i="1" s="1"/>
  <c r="I8" i="1"/>
  <c r="I13" i="1" s="1"/>
  <c r="I19" i="1" s="1"/>
  <c r="I21" i="1" s="1"/>
  <c r="I25" i="1" s="1"/>
  <c r="I32" i="1" s="1"/>
  <c r="I36" i="1" s="1"/>
  <c r="F38" i="1" l="1"/>
  <c r="F53" i="1"/>
  <c r="F55" i="1" s="1"/>
  <c r="G19" i="1"/>
  <c r="G21" i="1" s="1"/>
  <c r="G25" i="1" s="1"/>
  <c r="G32" i="1" s="1"/>
  <c r="G36" i="1"/>
  <c r="H19" i="1"/>
  <c r="H21" i="1" s="1"/>
  <c r="H25" i="1" s="1"/>
  <c r="H32" i="1" s="1"/>
  <c r="H36" i="1"/>
  <c r="I53" i="1"/>
  <c r="I55" i="1" s="1"/>
  <c r="I38" i="1"/>
  <c r="J53" i="1"/>
  <c r="J55" i="1" s="1"/>
  <c r="J38" i="1"/>
  <c r="L53" i="1"/>
  <c r="L55" i="1" s="1"/>
  <c r="L38" i="1"/>
  <c r="K36" i="1"/>
  <c r="M36" i="1"/>
  <c r="Q36" i="1"/>
  <c r="S36" i="1"/>
  <c r="W36" i="1"/>
  <c r="N36" i="1"/>
  <c r="P36" i="1"/>
  <c r="R36" i="1"/>
  <c r="T36" i="1"/>
  <c r="V36" i="1"/>
  <c r="X36" i="1"/>
  <c r="O36" i="1"/>
  <c r="U36" i="1"/>
  <c r="G53" i="1" l="1"/>
  <c r="G55" i="1" s="1"/>
  <c r="G38" i="1"/>
  <c r="H53" i="1"/>
  <c r="H55" i="1" s="1"/>
  <c r="H38" i="1"/>
  <c r="V53" i="1"/>
  <c r="V55" i="1" s="1"/>
  <c r="V38" i="1"/>
  <c r="R53" i="1"/>
  <c r="R55" i="1" s="1"/>
  <c r="R38" i="1"/>
  <c r="N53" i="1"/>
  <c r="N55" i="1" s="1"/>
  <c r="N38" i="1"/>
  <c r="W53" i="1"/>
  <c r="W55" i="1" s="1"/>
  <c r="W38" i="1"/>
  <c r="Q53" i="1"/>
  <c r="Q55" i="1" s="1"/>
  <c r="Q38" i="1"/>
  <c r="K38" i="1"/>
  <c r="K53" i="1"/>
  <c r="K55" i="1" s="1"/>
  <c r="O53" i="1"/>
  <c r="O55" i="1" s="1"/>
  <c r="O38" i="1"/>
  <c r="U53" i="1"/>
  <c r="U55" i="1" s="1"/>
  <c r="U38" i="1"/>
  <c r="X53" i="1"/>
  <c r="X55" i="1" s="1"/>
  <c r="X38" i="1"/>
  <c r="T53" i="1"/>
  <c r="T55" i="1" s="1"/>
  <c r="T38" i="1"/>
  <c r="P53" i="1"/>
  <c r="P55" i="1" s="1"/>
  <c r="P38" i="1"/>
  <c r="S38" i="1"/>
  <c r="S53" i="1"/>
  <c r="S55" i="1" s="1"/>
  <c r="M53" i="1"/>
  <c r="M55" i="1" s="1"/>
  <c r="M38" i="1"/>
</calcChain>
</file>

<file path=xl/sharedStrings.xml><?xml version="1.0" encoding="utf-8"?>
<sst xmlns="http://schemas.openxmlformats.org/spreadsheetml/2006/main" count="151" uniqueCount="102">
  <si>
    <t>Exit tax</t>
  </si>
  <si>
    <t>31.03.2012</t>
  </si>
  <si>
    <t>30.09.2012</t>
  </si>
  <si>
    <t>31.12.2012</t>
  </si>
  <si>
    <t>31.03.2014</t>
  </si>
  <si>
    <t>31.03.2013</t>
  </si>
  <si>
    <t>30.09.2013</t>
  </si>
  <si>
    <t>31.12.2013</t>
  </si>
  <si>
    <t>30.06.2014</t>
  </si>
  <si>
    <t>30.06.2013</t>
  </si>
  <si>
    <t>30.06.2012</t>
  </si>
  <si>
    <t>A. RESULTAT NET</t>
  </si>
  <si>
    <t>Revenus locatifs</t>
  </si>
  <si>
    <t>Reprises de loyers cédés et escomptés</t>
  </si>
  <si>
    <t>Charges relatives à la location</t>
  </si>
  <si>
    <t xml:space="preserve">Résultat locatif net </t>
  </si>
  <si>
    <t xml:space="preserve">Récupération de charges immobilières </t>
  </si>
  <si>
    <t xml:space="preserve">Récupération de charges locatives et de taxes normalement assumées par le locataire sur immeubles loués </t>
  </si>
  <si>
    <t xml:space="preserve">Frais incombant aux locataires et assumés par le propriétaire sur dégâts locatifs et remises en état au terme du bail </t>
  </si>
  <si>
    <t>Charges locatives et taxes normalement assumées par le locataire sur immeubles loués</t>
  </si>
  <si>
    <t>Résultat immobilier</t>
  </si>
  <si>
    <t>Frais techniques</t>
  </si>
  <si>
    <t>Frais commerciaux</t>
  </si>
  <si>
    <t>Charges et taxes sur immeubles non loués</t>
  </si>
  <si>
    <t>Frais de gestion immobilière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</si>
  <si>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</si>
  <si>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</si>
  <si>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</si>
  <si>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</si>
  <si>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Résultat sur vente d’immeubles de placement</t>
  </si>
  <si>
    <t>Variations de la juste valeur des immeubles de placement</t>
  </si>
  <si>
    <t>Autre résultat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</si>
  <si>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</si>
  <si>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</si>
  <si>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</si>
  <si>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</si>
  <si>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</si>
  <si>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</si>
  <si>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Quote- part dans le résultat des entreprises associées et co-entreprises</t>
  </si>
  <si>
    <t>Résultat avant impôt</t>
  </si>
  <si>
    <t>Impôts des sociétés</t>
  </si>
  <si>
    <t>Impôt</t>
  </si>
  <si>
    <t>Résultat net</t>
  </si>
  <si>
    <t>Intérêts minoritaires</t>
  </si>
  <si>
    <t>Résultat net – part du Groupe</t>
  </si>
  <si>
    <t>Résultat sur portefeuille – part du Groupe</t>
  </si>
  <si>
    <t>B. AUTRES ELEMENTS DU RESULTAT GLOBAL</t>
  </si>
  <si>
    <t>C. RESULTAT GLOBAL</t>
  </si>
  <si>
    <t>Résultat global – part du Groupe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</si>
  <si>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</si>
  <si>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</si>
  <si>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</si>
  <si>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</si>
  <si>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</si>
  <si>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</si>
  <si>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</si>
  <si>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</si>
  <si>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</si>
  <si>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</si>
  <si>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Résultat global – Schéma Arrêté Royal du 13.07.2014 (x 1 000 EUR)</t>
  </si>
  <si>
    <t>Résultat net des activités clés – part du Groupe</t>
  </si>
  <si>
    <t>Résultat sur instruments financiers - part du Groupe</t>
  </si>
  <si>
    <t>Variation de la partie efficace de la juste valeur des instruments de couverture autorisés de flux de trésorerie</t>
  </si>
  <si>
    <t>Impact du recyclage en comptes de résultats des instruments de couverture pour lesquels la relation du risque couvert a pris fin</t>
  </si>
  <si>
    <t>Impact sur la juste valeur des frais et droits de mutation estimés intervenant lors de l'aliénation hypothétique des immeubles de placement</t>
  </si>
  <si>
    <t xml:space="preserve">Autres éléments du résultat global </t>
  </si>
  <si>
    <t xml:space="preserve">Intérêts minoritaires </t>
  </si>
  <si>
    <t xml:space="preserve">Autres éléments du résultat global - part du Groupe 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</si>
  <si>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</si>
  <si>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</si>
  <si>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</si>
  <si>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</si>
  <si>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</si>
  <si>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</si>
  <si>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</si>
  <si>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</si>
  <si>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</si>
  <si>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</si>
  <si>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</si>
  <si>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</si>
  <si>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</si>
  <si>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</si>
  <si>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</si>
  <si>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</si>
  <si>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</si>
  <si>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30 309</t>
  </si>
  <si>
    <t>5 978</t>
  </si>
  <si>
    <t>2 820</t>
  </si>
  <si>
    <t>2 841</t>
  </si>
  <si>
    <t xml:space="preserve">Résultat global 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</si>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</sst>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.5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justify" wrapText="1"/>
    </xf>
    <xf numFmtId="3" fontId="5" fillId="0" borderId="2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7" fillId="0" borderId="3" xfId="0" applyFont="1" applyFill="1" applyBorder="1" applyAlignment="1">
      <alignment horizontal="justify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/>
    </xf>
    <xf numFmtId="3" fontId="4" fillId="2" borderId="2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3" fontId="5" fillId="3" borderId="2" xfId="0" applyNumberFormat="1" applyFont="1" applyFill="1" applyBorder="1" applyAlignment="1">
      <alignment horizontal="right" wrapText="1"/>
    </xf>
    <xf numFmtId="3" fontId="5" fillId="3" borderId="1" xfId="0" applyNumberFormat="1" applyFont="1" applyFill="1" applyBorder="1" applyAlignment="1">
      <alignment horizontal="right" wrapText="1"/>
    </xf>
    <xf numFmtId="3" fontId="5" fillId="3" borderId="0" xfId="0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wrapText="1"/>
    </xf>
    <xf numFmtId="3" fontId="9" fillId="3" borderId="0" xfId="0" applyNumberFormat="1" applyFont="1" applyFill="1" applyBorder="1" applyAlignment="1">
      <alignment horizontal="right" wrapText="1"/>
    </xf>
    <xf numFmtId="3" fontId="9" fillId="3" borderId="3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3" fontId="5" fillId="0" borderId="1" xfId="0" applyNumberFormat="1" applyFont="1" applyFill="1" applyBorder="1" applyAlignment="1">
      <alignment horizontal="justify" wrapText="1"/>
    </xf>
    <xf numFmtId="3" fontId="7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justify" wrapText="1"/>
    </xf>
    <xf numFmtId="3" fontId="5" fillId="0" borderId="1" xfId="0" applyNumberFormat="1" applyFont="1" applyFill="1" applyBorder="1" applyAlignment="1">
      <alignment horizontal="left" wrapText="1"/>
    </xf>
    <xf numFmtId="3" fontId="8" fillId="0" borderId="3" xfId="0" applyNumberFormat="1" applyFont="1" applyFill="1" applyBorder="1" applyAlignment="1">
      <alignment wrapText="1"/>
    </xf>
    <xf numFmtId="3" fontId="7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1" fontId="4" fillId="2" borderId="2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wrapText="1"/>
    </xf>
    <xf numFmtId="3" fontId="8" fillId="3" borderId="3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3" fontId="8" fillId="3" borderId="3" xfId="0" applyNumberFormat="1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ing/2014/2014%2006%2030/Management%20Reporting%2030%2006%202014/Management%20Reporting%2030%2006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figures"/>
      <sheetName val="Yield Key Figures"/>
      <sheetName val="NAV Key figures"/>
      <sheetName val="Gross_Net Yield Key figures"/>
      <sheetName val="Balance sheet"/>
      <sheetName val="Net result"/>
      <sheetName val="Net current result 1"/>
      <sheetName val="Net current result 2_Budget"/>
      <sheetName val="Net current result 3_Forecast"/>
      <sheetName val="Net current result 4_Budg Init"/>
      <sheetName val="Operating result per segment"/>
      <sheetName val="Net property income 1"/>
      <sheetName val="Net property income 2"/>
      <sheetName val="G&amp;A"/>
      <sheetName val="G&amp;A Segment"/>
      <sheetName val="Fin result FSMA"/>
      <sheetName val="Fin result Cof"/>
      <sheetName val="Financial Assets"/>
      <sheetName val="Account receivables"/>
      <sheetName val="Refurb &amp; New Constructions"/>
      <sheetName val="Property portfolio PressRelease"/>
      <sheetName val="Change in fair value of the por"/>
      <sheetName val="Portfolio"/>
      <sheetName val="Yield"/>
      <sheetName val="Roll-fwd portfolio"/>
      <sheetName val="Roll-fwd portfolio details"/>
      <sheetName val="Invest &amp; desinvest histo"/>
      <sheetName val="Invest &amp; Desinvest"/>
      <sheetName val="Realized gain portfolio"/>
      <sheetName val="Like for like"/>
      <sheetName val="Maturity of pf "/>
      <sheetName val="Intro "/>
      <sheetName val="Comparaison budget"/>
      <sheetName val="Deals objectif"/>
      <sheetName val="Profil Risque"/>
      <sheetName val="Evolution risque 2014"/>
      <sheetName val="Reversion"/>
      <sheetName val="m² "/>
      <sheetName val="Roll-forward m²"/>
      <sheetName val="IRR 31 12 2013"/>
      <sheetName val="Take up "/>
      <sheetName val="Indices Indexation"/>
      <sheetName val="Actual Debt"/>
      <sheetName val="Market Publication's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I37">
            <v>-100892.68211070522</v>
          </cell>
          <cell r="N37">
            <v>-100892.68211070521</v>
          </cell>
        </row>
        <row r="43">
          <cell r="I43">
            <v>130.14124307052344</v>
          </cell>
          <cell r="N43">
            <v>130.14124307052344</v>
          </cell>
        </row>
        <row r="44">
          <cell r="I44">
            <v>-39740.199988613742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topLeftCell="A28" zoomScaleNormal="100" workbookViewId="0">
      <selection activeCell="B46" sqref="B46:B47"/>
    </sheetView>
  </sheetViews>
  <sheetFormatPr defaultRowHeight="15" x14ac:dyDescent="0.25"/>
  <cols>
    <col min="1" max="1" width="47" style="1" customWidth="1"/>
    <col min="2" max="3" width="11.85546875" style="1" customWidth="1"/>
    <col min="4" max="5" width="12" style="1" customWidth="1"/>
    <col min="6" max="6" width="12" style="40" customWidth="1"/>
    <col min="7" max="24" width="12" style="1" customWidth="1"/>
    <col min="25" max="25" width="10" style="2" bestFit="1" customWidth="1"/>
    <col min="26" max="16384" width="9.140625" style="2"/>
  </cols>
  <sheetData>
    <row r="1" spans="1:27" x14ac:dyDescent="0.25">
      <c r="A1" s="30" t="s">
        <v>59</v>
      </c>
      <c r="B1" s="30"/>
      <c r="C1" s="30"/>
      <c r="D1" s="30"/>
      <c r="E1" s="30"/>
      <c r="F1" s="31"/>
    </row>
    <row r="3" spans="1:27" ht="16.5" customHeight="1" x14ac:dyDescent="0.25">
      <c r="A3" s="3"/>
      <c r="B3" s="5" t="s">
        <v>101</v>
      </c>
      <c r="C3" s="5" t="s">
        <v>100</v>
      </c>
      <c r="D3" s="5" t="s">
        <v>68</v>
      </c>
      <c r="E3" s="18" t="s">
        <v>58</v>
      </c>
      <c r="F3" s="18" t="s">
        <v>57</v>
      </c>
      <c r="G3" s="5" t="s">
        <v>56</v>
      </c>
      <c r="H3" s="4" t="s">
        <v>55</v>
      </c>
      <c r="I3" s="5" t="s">
        <v>54</v>
      </c>
      <c r="J3" s="5" t="s">
        <v>53</v>
      </c>
      <c r="K3" s="5" t="s">
        <v>52</v>
      </c>
      <c r="L3" s="5" t="s">
        <v>51</v>
      </c>
      <c r="M3" s="4" t="s">
        <v>50</v>
      </c>
      <c r="N3" s="5" t="s">
        <v>49</v>
      </c>
      <c r="O3" s="4" t="s">
        <v>8</v>
      </c>
      <c r="P3" s="5" t="s">
        <v>4</v>
      </c>
      <c r="Q3" s="4" t="s">
        <v>7</v>
      </c>
      <c r="R3" s="5" t="s">
        <v>6</v>
      </c>
      <c r="S3" s="4" t="s">
        <v>9</v>
      </c>
      <c r="T3" s="5" t="s">
        <v>5</v>
      </c>
      <c r="U3" s="4" t="s">
        <v>3</v>
      </c>
      <c r="V3" s="5" t="s">
        <v>2</v>
      </c>
      <c r="W3" s="4" t="s">
        <v>10</v>
      </c>
      <c r="X3" s="5" t="s">
        <v>1</v>
      </c>
    </row>
    <row r="4" spans="1:27" s="9" customFormat="1" ht="14.25" x14ac:dyDescent="0.25">
      <c r="A4" s="6" t="s">
        <v>11</v>
      </c>
      <c r="B4" s="25"/>
      <c r="C4" s="25"/>
      <c r="D4" s="25"/>
      <c r="E4" s="32"/>
      <c r="F4" s="32"/>
      <c r="G4" s="8"/>
      <c r="H4" s="7"/>
      <c r="I4" s="25"/>
      <c r="J4" s="25"/>
      <c r="K4" s="24"/>
      <c r="L4" s="25"/>
      <c r="M4" s="7"/>
      <c r="N4" s="8"/>
      <c r="O4" s="7"/>
      <c r="P4" s="8"/>
      <c r="Q4" s="24"/>
      <c r="R4" s="25"/>
      <c r="S4" s="24"/>
      <c r="T4" s="25"/>
      <c r="U4" s="7"/>
      <c r="V4" s="8"/>
      <c r="W4" s="7"/>
      <c r="X4" s="8"/>
    </row>
    <row r="5" spans="1:27" ht="14.25" x14ac:dyDescent="0.25">
      <c r="A5" s="10" t="s">
        <v>12</v>
      </c>
      <c r="B5" s="27">
        <v>154462</v>
      </c>
      <c r="C5" s="27">
        <v>104082</v>
      </c>
      <c r="D5" s="27" t="s">
        <v>93</v>
      </c>
      <c r="E5" s="33">
        <v>203051</v>
      </c>
      <c r="F5" s="33">
        <v>151671</v>
      </c>
      <c r="G5" s="12">
        <v>99765</v>
      </c>
      <c r="H5" s="11">
        <v>49263</v>
      </c>
      <c r="I5" s="27">
        <v>202612</v>
      </c>
      <c r="J5" s="27">
        <v>150509</v>
      </c>
      <c r="K5" s="27">
        <v>99561</v>
      </c>
      <c r="L5" s="27">
        <v>49605</v>
      </c>
      <c r="M5" s="11">
        <v>195918</v>
      </c>
      <c r="N5" s="12">
        <v>146624</v>
      </c>
      <c r="O5" s="11">
        <v>97385</v>
      </c>
      <c r="P5" s="12">
        <v>48420</v>
      </c>
      <c r="Q5" s="26">
        <v>195191</v>
      </c>
      <c r="R5" s="27">
        <v>146424</v>
      </c>
      <c r="S5" s="26">
        <v>97622</v>
      </c>
      <c r="T5" s="27">
        <v>48579</v>
      </c>
      <c r="U5" s="11">
        <v>202424</v>
      </c>
      <c r="V5" s="12">
        <v>155567</v>
      </c>
      <c r="W5" s="11">
        <v>106979</v>
      </c>
      <c r="X5" s="12">
        <v>58023</v>
      </c>
      <c r="Y5" s="46"/>
      <c r="Z5" s="46"/>
      <c r="AA5" s="41"/>
    </row>
    <row r="6" spans="1:27" ht="13.5" customHeight="1" x14ac:dyDescent="0.25">
      <c r="A6" s="13" t="s">
        <v>13</v>
      </c>
      <c r="B6" s="29">
        <v>9355</v>
      </c>
      <c r="C6" s="29">
        <v>6237</v>
      </c>
      <c r="D6" s="29" t="s">
        <v>69</v>
      </c>
      <c r="E6" s="34">
        <v>11265</v>
      </c>
      <c r="F6" s="34">
        <v>8449</v>
      </c>
      <c r="G6" s="15">
        <v>5633</v>
      </c>
      <c r="H6" s="14">
        <v>2816</v>
      </c>
      <c r="I6" s="29">
        <v>10214</v>
      </c>
      <c r="J6" s="29">
        <v>7660</v>
      </c>
      <c r="K6" s="29">
        <v>5107</v>
      </c>
      <c r="L6" s="29">
        <v>2554</v>
      </c>
      <c r="M6" s="14">
        <v>15931</v>
      </c>
      <c r="N6" s="15">
        <v>13632</v>
      </c>
      <c r="O6" s="14">
        <v>11333</v>
      </c>
      <c r="P6" s="15">
        <v>6907</v>
      </c>
      <c r="Q6" s="28">
        <v>25276</v>
      </c>
      <c r="R6" s="29">
        <v>18957</v>
      </c>
      <c r="S6" s="28">
        <v>12638</v>
      </c>
      <c r="T6" s="29">
        <v>6319</v>
      </c>
      <c r="U6" s="14">
        <v>22994</v>
      </c>
      <c r="V6" s="15">
        <v>17246</v>
      </c>
      <c r="W6" s="14">
        <v>11497</v>
      </c>
      <c r="X6" s="15">
        <v>5748</v>
      </c>
      <c r="Y6" s="46"/>
      <c r="Z6" s="46"/>
      <c r="AA6" s="41"/>
    </row>
    <row r="7" spans="1:27" ht="14.25" x14ac:dyDescent="0.25">
      <c r="A7" s="13" t="s">
        <v>14</v>
      </c>
      <c r="B7" s="29">
        <v>125</v>
      </c>
      <c r="C7" s="29">
        <v>125</v>
      </c>
      <c r="D7" s="29">
        <v>0</v>
      </c>
      <c r="E7" s="34">
        <v>-121</v>
      </c>
      <c r="F7" s="34">
        <v>-266</v>
      </c>
      <c r="G7" s="15">
        <v>-2</v>
      </c>
      <c r="H7" s="14">
        <v>-7</v>
      </c>
      <c r="I7" s="29">
        <v>-709</v>
      </c>
      <c r="J7" s="29">
        <v>-116</v>
      </c>
      <c r="K7" s="29">
        <v>31</v>
      </c>
      <c r="L7" s="29">
        <v>-15</v>
      </c>
      <c r="M7" s="14">
        <v>-91</v>
      </c>
      <c r="N7" s="15">
        <v>-56</v>
      </c>
      <c r="O7" s="14">
        <v>-30</v>
      </c>
      <c r="P7" s="15">
        <v>-9</v>
      </c>
      <c r="Q7" s="28">
        <v>-6</v>
      </c>
      <c r="R7" s="29">
        <v>-27</v>
      </c>
      <c r="S7" s="28">
        <v>-7</v>
      </c>
      <c r="T7" s="29">
        <v>-5</v>
      </c>
      <c r="U7" s="14">
        <v>-67</v>
      </c>
      <c r="V7" s="15">
        <v>-2148</v>
      </c>
      <c r="W7" s="14">
        <v>-1413</v>
      </c>
      <c r="X7" s="15">
        <v>-9</v>
      </c>
      <c r="Y7" s="46"/>
      <c r="Z7" s="46"/>
      <c r="AA7" s="41"/>
    </row>
    <row r="8" spans="1:27" ht="14.25" x14ac:dyDescent="0.25">
      <c r="A8" s="10" t="s">
        <v>15</v>
      </c>
      <c r="B8" s="27">
        <v>163942</v>
      </c>
      <c r="C8" s="27">
        <v>110444</v>
      </c>
      <c r="D8" s="27" t="s">
        <v>70</v>
      </c>
      <c r="E8" s="12">
        <f t="shared" ref="E8:H8" si="0">SUM(E5:E7)</f>
        <v>214195</v>
      </c>
      <c r="F8" s="12">
        <f t="shared" si="0"/>
        <v>159854</v>
      </c>
      <c r="G8" s="12">
        <f t="shared" si="0"/>
        <v>105396</v>
      </c>
      <c r="H8" s="11">
        <f t="shared" si="0"/>
        <v>52072</v>
      </c>
      <c r="I8" s="27">
        <f>SUM(I5:I7)</f>
        <v>212117</v>
      </c>
      <c r="J8" s="27">
        <f>SUM(J5:J7)</f>
        <v>158053</v>
      </c>
      <c r="K8" s="27">
        <f>SUM(K5:K7)</f>
        <v>104699</v>
      </c>
      <c r="L8" s="27">
        <f>SUM(L5:L7)</f>
        <v>52144</v>
      </c>
      <c r="M8" s="11">
        <f t="shared" ref="M8:X8" si="1">SUM(M5:M7)</f>
        <v>211758</v>
      </c>
      <c r="N8" s="12">
        <f t="shared" si="1"/>
        <v>160200</v>
      </c>
      <c r="O8" s="11">
        <f t="shared" si="1"/>
        <v>108688</v>
      </c>
      <c r="P8" s="12">
        <f t="shared" si="1"/>
        <v>55318</v>
      </c>
      <c r="Q8" s="26">
        <f t="shared" si="1"/>
        <v>220461</v>
      </c>
      <c r="R8" s="27">
        <f t="shared" si="1"/>
        <v>165354</v>
      </c>
      <c r="S8" s="26">
        <f t="shared" si="1"/>
        <v>110253</v>
      </c>
      <c r="T8" s="27">
        <f t="shared" si="1"/>
        <v>54893</v>
      </c>
      <c r="U8" s="11">
        <f t="shared" si="1"/>
        <v>225351</v>
      </c>
      <c r="V8" s="12">
        <f t="shared" si="1"/>
        <v>170665</v>
      </c>
      <c r="W8" s="11">
        <f t="shared" si="1"/>
        <v>117063</v>
      </c>
      <c r="X8" s="12">
        <f t="shared" si="1"/>
        <v>63762</v>
      </c>
      <c r="Y8" s="46"/>
      <c r="Z8" s="46"/>
      <c r="AA8" s="41"/>
    </row>
    <row r="9" spans="1:27" ht="14.25" x14ac:dyDescent="0.25">
      <c r="A9" s="13" t="s">
        <v>16</v>
      </c>
      <c r="B9" s="29">
        <v>1719</v>
      </c>
      <c r="C9" s="29">
        <v>1657</v>
      </c>
      <c r="D9" s="29" t="s">
        <v>71</v>
      </c>
      <c r="E9" s="34">
        <v>50</v>
      </c>
      <c r="F9" s="34">
        <v>38</v>
      </c>
      <c r="G9" s="15">
        <v>44</v>
      </c>
      <c r="H9" s="14">
        <v>13</v>
      </c>
      <c r="I9" s="29">
        <v>329</v>
      </c>
      <c r="J9" s="29">
        <v>-88</v>
      </c>
      <c r="K9" s="29">
        <v>-2</v>
      </c>
      <c r="L9" s="29">
        <v>-2</v>
      </c>
      <c r="M9" s="14">
        <v>612</v>
      </c>
      <c r="N9" s="15">
        <v>821</v>
      </c>
      <c r="O9" s="14">
        <v>180</v>
      </c>
      <c r="P9" s="15">
        <v>276</v>
      </c>
      <c r="Q9" s="28">
        <v>101</v>
      </c>
      <c r="R9" s="29">
        <v>69</v>
      </c>
      <c r="S9" s="28">
        <v>69</v>
      </c>
      <c r="T9" s="29">
        <v>80</v>
      </c>
      <c r="U9" s="14">
        <v>756</v>
      </c>
      <c r="V9" s="15">
        <v>696</v>
      </c>
      <c r="W9" s="14">
        <v>682</v>
      </c>
      <c r="X9" s="15">
        <v>224</v>
      </c>
      <c r="Y9" s="46"/>
      <c r="Z9" s="46"/>
      <c r="AA9" s="41"/>
    </row>
    <row r="10" spans="1:27" ht="39" x14ac:dyDescent="0.25">
      <c r="A10" s="13" t="s">
        <v>17</v>
      </c>
      <c r="B10" s="29">
        <v>38680</v>
      </c>
      <c r="C10" s="29">
        <v>33495</v>
      </c>
      <c r="D10" s="29" t="s">
        <v>72</v>
      </c>
      <c r="E10" s="34">
        <v>42368</v>
      </c>
      <c r="F10" s="34">
        <v>34309</v>
      </c>
      <c r="G10" s="15">
        <v>30493</v>
      </c>
      <c r="H10" s="14">
        <v>14477</v>
      </c>
      <c r="I10" s="29">
        <v>41588</v>
      </c>
      <c r="J10" s="29">
        <v>38650</v>
      </c>
      <c r="K10" s="29">
        <v>31652</v>
      </c>
      <c r="L10" s="29">
        <v>20679</v>
      </c>
      <c r="M10" s="14">
        <v>44756</v>
      </c>
      <c r="N10" s="15">
        <v>34024</v>
      </c>
      <c r="O10" s="14">
        <v>23597</v>
      </c>
      <c r="P10" s="15">
        <v>12659</v>
      </c>
      <c r="Q10" s="28">
        <v>48826</v>
      </c>
      <c r="R10" s="29">
        <v>32979</v>
      </c>
      <c r="S10" s="28">
        <v>20889</v>
      </c>
      <c r="T10" s="29">
        <v>10140</v>
      </c>
      <c r="U10" s="14">
        <v>41581</v>
      </c>
      <c r="V10" s="15">
        <v>33661</v>
      </c>
      <c r="W10" s="14">
        <v>22966</v>
      </c>
      <c r="X10" s="15">
        <v>9390</v>
      </c>
      <c r="Y10" s="46"/>
      <c r="Z10" s="46"/>
      <c r="AA10" s="41"/>
    </row>
    <row r="11" spans="1:27" ht="39" x14ac:dyDescent="0.25">
      <c r="A11" s="13" t="s">
        <v>18</v>
      </c>
      <c r="B11" s="29">
        <v>-2790</v>
      </c>
      <c r="C11" s="29">
        <v>-1388</v>
      </c>
      <c r="D11" s="29">
        <v>-614</v>
      </c>
      <c r="E11" s="34">
        <v>-1602</v>
      </c>
      <c r="F11" s="34">
        <v>-1435</v>
      </c>
      <c r="G11" s="15">
        <v>-883</v>
      </c>
      <c r="H11" s="14">
        <v>-251</v>
      </c>
      <c r="I11" s="29">
        <v>-1434</v>
      </c>
      <c r="J11" s="29">
        <v>-816</v>
      </c>
      <c r="K11" s="29">
        <v>-428</v>
      </c>
      <c r="L11" s="29">
        <v>-244</v>
      </c>
      <c r="M11" s="14">
        <v>-1540</v>
      </c>
      <c r="N11" s="15">
        <v>-1041</v>
      </c>
      <c r="O11" s="14">
        <v>-662</v>
      </c>
      <c r="P11" s="15">
        <v>-445</v>
      </c>
      <c r="Q11" s="28">
        <v>-1277</v>
      </c>
      <c r="R11" s="29">
        <v>-738</v>
      </c>
      <c r="S11" s="28">
        <v>-404</v>
      </c>
      <c r="T11" s="29">
        <v>-349</v>
      </c>
      <c r="U11" s="14">
        <v>-1766</v>
      </c>
      <c r="V11" s="15">
        <v>-2226</v>
      </c>
      <c r="W11" s="14">
        <v>-1970</v>
      </c>
      <c r="X11" s="15">
        <v>-1374</v>
      </c>
      <c r="Y11" s="46"/>
      <c r="Z11" s="46"/>
      <c r="AA11" s="41"/>
    </row>
    <row r="12" spans="1:27" ht="26.25" x14ac:dyDescent="0.25">
      <c r="A12" s="13" t="s">
        <v>19</v>
      </c>
      <c r="B12" s="29">
        <v>-42211</v>
      </c>
      <c r="C12" s="29">
        <v>-36878</v>
      </c>
      <c r="D12" s="29" t="s">
        <v>73</v>
      </c>
      <c r="E12" s="34">
        <v>-44352</v>
      </c>
      <c r="F12" s="34">
        <v>-36765</v>
      </c>
      <c r="G12" s="15">
        <v>-33089</v>
      </c>
      <c r="H12" s="14">
        <v>-16992</v>
      </c>
      <c r="I12" s="29">
        <v>-45066</v>
      </c>
      <c r="J12" s="29">
        <v>-42188</v>
      </c>
      <c r="K12" s="29">
        <v>-34723</v>
      </c>
      <c r="L12" s="29">
        <v>-22526</v>
      </c>
      <c r="M12" s="14">
        <v>-47512</v>
      </c>
      <c r="N12" s="15">
        <v>-36248</v>
      </c>
      <c r="O12" s="14">
        <v>-25436</v>
      </c>
      <c r="P12" s="15">
        <v>-13362</v>
      </c>
      <c r="Q12" s="28">
        <v>-51202</v>
      </c>
      <c r="R12" s="29">
        <v>-34777</v>
      </c>
      <c r="S12" s="28">
        <v>-22061</v>
      </c>
      <c r="T12" s="29">
        <v>-10770</v>
      </c>
      <c r="U12" s="14">
        <v>-43549</v>
      </c>
      <c r="V12" s="15">
        <v>-35331</v>
      </c>
      <c r="W12" s="14">
        <v>-24049</v>
      </c>
      <c r="X12" s="15">
        <v>-9814</v>
      </c>
      <c r="Y12" s="46"/>
      <c r="Z12" s="46"/>
      <c r="AA12" s="41"/>
    </row>
    <row r="13" spans="1:27" ht="14.25" x14ac:dyDescent="0.25">
      <c r="A13" s="10" t="s">
        <v>20</v>
      </c>
      <c r="B13" s="27">
        <v>159340</v>
      </c>
      <c r="C13" s="27">
        <v>107330</v>
      </c>
      <c r="D13" s="27" t="s">
        <v>74</v>
      </c>
      <c r="E13" s="12">
        <f t="shared" ref="E13:H13" si="2">SUM(E8:E12)</f>
        <v>210659</v>
      </c>
      <c r="F13" s="12">
        <f t="shared" si="2"/>
        <v>156001</v>
      </c>
      <c r="G13" s="12">
        <f t="shared" si="2"/>
        <v>101961</v>
      </c>
      <c r="H13" s="11">
        <f t="shared" si="2"/>
        <v>49319</v>
      </c>
      <c r="I13" s="27">
        <f>SUM(I8:I12)</f>
        <v>207534</v>
      </c>
      <c r="J13" s="27">
        <f>SUM(J8:J12)</f>
        <v>153611</v>
      </c>
      <c r="K13" s="27">
        <f>SUM(K8:K12)</f>
        <v>101198</v>
      </c>
      <c r="L13" s="27">
        <f>SUM(L8:L12)</f>
        <v>50051</v>
      </c>
      <c r="M13" s="11">
        <f t="shared" ref="M13:X13" si="3">SUM(M8:M12)</f>
        <v>208074</v>
      </c>
      <c r="N13" s="12">
        <f t="shared" si="3"/>
        <v>157756</v>
      </c>
      <c r="O13" s="11">
        <f t="shared" si="3"/>
        <v>106367</v>
      </c>
      <c r="P13" s="12">
        <f t="shared" si="3"/>
        <v>54446</v>
      </c>
      <c r="Q13" s="26">
        <f t="shared" si="3"/>
        <v>216909</v>
      </c>
      <c r="R13" s="27">
        <f t="shared" si="3"/>
        <v>162887</v>
      </c>
      <c r="S13" s="26">
        <f t="shared" si="3"/>
        <v>108746</v>
      </c>
      <c r="T13" s="27">
        <f t="shared" si="3"/>
        <v>53994</v>
      </c>
      <c r="U13" s="11">
        <f t="shared" si="3"/>
        <v>222373</v>
      </c>
      <c r="V13" s="12">
        <f t="shared" si="3"/>
        <v>167465</v>
      </c>
      <c r="W13" s="11">
        <f t="shared" si="3"/>
        <v>114692</v>
      </c>
      <c r="X13" s="12">
        <f t="shared" si="3"/>
        <v>62188</v>
      </c>
      <c r="Y13" s="46"/>
      <c r="Z13" s="46"/>
      <c r="AA13" s="41"/>
    </row>
    <row r="14" spans="1:27" ht="14.25" x14ac:dyDescent="0.25">
      <c r="A14" s="13" t="s">
        <v>21</v>
      </c>
      <c r="B14" s="29">
        <v>-5132</v>
      </c>
      <c r="C14" s="29">
        <v>-2857</v>
      </c>
      <c r="D14" s="29" t="s">
        <v>75</v>
      </c>
      <c r="E14" s="34">
        <v>-5901</v>
      </c>
      <c r="F14" s="34">
        <v>-4721</v>
      </c>
      <c r="G14" s="15">
        <v>-3494</v>
      </c>
      <c r="H14" s="14">
        <v>-1182</v>
      </c>
      <c r="I14" s="29">
        <v>-5643</v>
      </c>
      <c r="J14" s="29">
        <v>-2324</v>
      </c>
      <c r="K14" s="29">
        <v>-1518</v>
      </c>
      <c r="L14" s="29">
        <v>-655</v>
      </c>
      <c r="M14" s="14">
        <v>-3802</v>
      </c>
      <c r="N14" s="15">
        <v>-3471</v>
      </c>
      <c r="O14" s="14">
        <v>-2644</v>
      </c>
      <c r="P14" s="15">
        <v>-802</v>
      </c>
      <c r="Q14" s="28">
        <v>-5114</v>
      </c>
      <c r="R14" s="29">
        <v>-2167</v>
      </c>
      <c r="S14" s="28">
        <v>-1726</v>
      </c>
      <c r="T14" s="29">
        <v>-751</v>
      </c>
      <c r="U14" s="14">
        <v>-6243</v>
      </c>
      <c r="V14" s="15">
        <v>-4157</v>
      </c>
      <c r="W14" s="14">
        <v>-3307</v>
      </c>
      <c r="X14" s="15">
        <v>-1985</v>
      </c>
      <c r="Y14" s="46"/>
      <c r="Z14" s="46"/>
      <c r="AA14" s="41"/>
    </row>
    <row r="15" spans="1:27" ht="14.25" x14ac:dyDescent="0.25">
      <c r="A15" s="13" t="s">
        <v>22</v>
      </c>
      <c r="B15" s="29">
        <v>-1255</v>
      </c>
      <c r="C15" s="29">
        <v>-806</v>
      </c>
      <c r="D15" s="29">
        <v>-411</v>
      </c>
      <c r="E15" s="34">
        <v>-1508</v>
      </c>
      <c r="F15" s="34">
        <v>-863</v>
      </c>
      <c r="G15" s="15">
        <v>-465</v>
      </c>
      <c r="H15" s="14">
        <v>-252</v>
      </c>
      <c r="I15" s="29">
        <v>-950</v>
      </c>
      <c r="J15" s="29">
        <v>-501</v>
      </c>
      <c r="K15" s="29">
        <v>-399</v>
      </c>
      <c r="L15" s="29">
        <v>-181</v>
      </c>
      <c r="M15" s="14">
        <v>-1137</v>
      </c>
      <c r="N15" s="15">
        <v>-819</v>
      </c>
      <c r="O15" s="14">
        <v>-462</v>
      </c>
      <c r="P15" s="15">
        <v>-226</v>
      </c>
      <c r="Q15" s="28">
        <v>-956</v>
      </c>
      <c r="R15" s="29">
        <v>-712</v>
      </c>
      <c r="S15" s="28">
        <v>-598</v>
      </c>
      <c r="T15" s="29">
        <v>-392</v>
      </c>
      <c r="U15" s="14">
        <v>-1091</v>
      </c>
      <c r="V15" s="15">
        <v>-725</v>
      </c>
      <c r="W15" s="14">
        <v>-464</v>
      </c>
      <c r="X15" s="15">
        <v>-338</v>
      </c>
      <c r="Y15" s="46"/>
      <c r="Z15" s="46"/>
      <c r="AA15" s="41"/>
    </row>
    <row r="16" spans="1:27" ht="14.25" x14ac:dyDescent="0.25">
      <c r="A16" s="13" t="s">
        <v>23</v>
      </c>
      <c r="B16" s="29">
        <v>-4658</v>
      </c>
      <c r="C16" s="29">
        <v>-4092</v>
      </c>
      <c r="D16" s="29" t="s">
        <v>94</v>
      </c>
      <c r="E16" s="34">
        <v>-4469</v>
      </c>
      <c r="F16" s="34">
        <v>-3539</v>
      </c>
      <c r="G16" s="15">
        <v>-2892</v>
      </c>
      <c r="H16" s="14">
        <v>-2245</v>
      </c>
      <c r="I16" s="29">
        <v>-3451</v>
      </c>
      <c r="J16" s="29">
        <v>-2876</v>
      </c>
      <c r="K16" s="29">
        <v>-2300</v>
      </c>
      <c r="L16" s="29">
        <v>-1875</v>
      </c>
      <c r="M16" s="14">
        <v>-3922</v>
      </c>
      <c r="N16" s="15">
        <v>-3195</v>
      </c>
      <c r="O16" s="14">
        <v>-2126</v>
      </c>
      <c r="P16" s="15">
        <v>-1245</v>
      </c>
      <c r="Q16" s="28">
        <v>-4075</v>
      </c>
      <c r="R16" s="29">
        <v>-3094</v>
      </c>
      <c r="S16" s="28">
        <v>-2129</v>
      </c>
      <c r="T16" s="29">
        <v>-956</v>
      </c>
      <c r="U16" s="14">
        <v>-3826</v>
      </c>
      <c r="V16" s="15">
        <v>-2931</v>
      </c>
      <c r="W16" s="14">
        <v>-2010</v>
      </c>
      <c r="X16" s="15">
        <v>-846</v>
      </c>
      <c r="Y16" s="46"/>
      <c r="Z16" s="46"/>
      <c r="AA16" s="41"/>
    </row>
    <row r="17" spans="1:27" ht="14.25" x14ac:dyDescent="0.25">
      <c r="A17" s="13" t="s">
        <v>24</v>
      </c>
      <c r="B17" s="29">
        <v>-13640</v>
      </c>
      <c r="C17" s="29">
        <v>-9577</v>
      </c>
      <c r="D17" s="29" t="s">
        <v>76</v>
      </c>
      <c r="E17" s="34">
        <v>-18659</v>
      </c>
      <c r="F17" s="34">
        <v>-14193</v>
      </c>
      <c r="G17" s="15">
        <v>-10409</v>
      </c>
      <c r="H17" s="14">
        <v>-5227</v>
      </c>
      <c r="I17" s="29">
        <v>-15343</v>
      </c>
      <c r="J17" s="29">
        <v>-10697</v>
      </c>
      <c r="K17" s="29">
        <v>-6921</v>
      </c>
      <c r="L17" s="29">
        <v>-3699</v>
      </c>
      <c r="M17" s="14">
        <v>-14295</v>
      </c>
      <c r="N17" s="15">
        <v>-10503</v>
      </c>
      <c r="O17" s="14">
        <v>-7230</v>
      </c>
      <c r="P17" s="15">
        <v>-3879</v>
      </c>
      <c r="Q17" s="28">
        <v>-14258</v>
      </c>
      <c r="R17" s="29">
        <v>-11265</v>
      </c>
      <c r="S17" s="28">
        <v>-7806</v>
      </c>
      <c r="T17" s="29">
        <v>-4058</v>
      </c>
      <c r="U17" s="14">
        <v>-15011</v>
      </c>
      <c r="V17" s="15">
        <v>-11241</v>
      </c>
      <c r="W17" s="14">
        <v>-7846</v>
      </c>
      <c r="X17" s="15">
        <v>-3845</v>
      </c>
      <c r="Y17" s="46"/>
      <c r="Z17" s="46"/>
      <c r="AA17" s="41"/>
    </row>
    <row r="18" spans="1:27" ht="14.25" x14ac:dyDescent="0.25">
      <c r="A18" s="10" t="s">
        <v>25</v>
      </c>
      <c r="B18" s="27">
        <v>-24686</v>
      </c>
      <c r="C18" s="27">
        <v>-17332</v>
      </c>
      <c r="D18" s="27" t="s">
        <v>77</v>
      </c>
      <c r="E18" s="12">
        <f t="shared" ref="E18:G18" si="4">SUM(E14:E17)</f>
        <v>-30537</v>
      </c>
      <c r="F18" s="12">
        <f t="shared" si="4"/>
        <v>-23316</v>
      </c>
      <c r="G18" s="12">
        <f t="shared" si="4"/>
        <v>-17260</v>
      </c>
      <c r="H18" s="11">
        <f t="shared" ref="H18" si="5">SUM(H14:H17)</f>
        <v>-8906</v>
      </c>
      <c r="I18" s="27">
        <f>SUM(I14:I17)</f>
        <v>-25387</v>
      </c>
      <c r="J18" s="27">
        <f t="shared" ref="J18:L18" si="6">SUM(J14:J17)</f>
        <v>-16398</v>
      </c>
      <c r="K18" s="27">
        <f t="shared" si="6"/>
        <v>-11138</v>
      </c>
      <c r="L18" s="27">
        <f t="shared" si="6"/>
        <v>-6410</v>
      </c>
      <c r="M18" s="11">
        <f t="shared" ref="M18" si="7">SUM(M14:M17)</f>
        <v>-23156</v>
      </c>
      <c r="N18" s="12">
        <f t="shared" ref="N18" si="8">SUM(N14:N17)</f>
        <v>-17988</v>
      </c>
      <c r="O18" s="11">
        <f t="shared" ref="O18" si="9">SUM(O14:O17)</f>
        <v>-12462</v>
      </c>
      <c r="P18" s="12">
        <f t="shared" ref="P18" si="10">SUM(P14:P17)</f>
        <v>-6152</v>
      </c>
      <c r="Q18" s="26">
        <f t="shared" ref="Q18" si="11">SUM(Q14:Q17)</f>
        <v>-24403</v>
      </c>
      <c r="R18" s="27">
        <f t="shared" ref="R18" si="12">SUM(R14:R17)</f>
        <v>-17238</v>
      </c>
      <c r="S18" s="26">
        <f t="shared" ref="S18" si="13">SUM(S14:S17)</f>
        <v>-12259</v>
      </c>
      <c r="T18" s="27">
        <f t="shared" ref="T18" si="14">SUM(T14:T17)</f>
        <v>-6157</v>
      </c>
      <c r="U18" s="11">
        <f t="shared" ref="U18" si="15">SUM(U14:U17)</f>
        <v>-26171</v>
      </c>
      <c r="V18" s="12">
        <f t="shared" ref="V18" si="16">SUM(V14:V17)</f>
        <v>-19054</v>
      </c>
      <c r="W18" s="11">
        <f t="shared" ref="W18" si="17">SUM(W14:W17)</f>
        <v>-13627</v>
      </c>
      <c r="X18" s="12">
        <f t="shared" ref="X18" si="18">SUM(X14:X17)</f>
        <v>-7014</v>
      </c>
      <c r="Y18" s="46"/>
      <c r="Z18" s="46"/>
      <c r="AA18" s="41"/>
    </row>
    <row r="19" spans="1:27" ht="14.25" x14ac:dyDescent="0.25">
      <c r="A19" s="10" t="s">
        <v>26</v>
      </c>
      <c r="B19" s="27">
        <v>134655</v>
      </c>
      <c r="C19" s="27">
        <v>89998</v>
      </c>
      <c r="D19" s="27" t="s">
        <v>78</v>
      </c>
      <c r="E19" s="12">
        <f t="shared" ref="E19:G19" si="19">E13+E18</f>
        <v>180122</v>
      </c>
      <c r="F19" s="12">
        <f t="shared" si="19"/>
        <v>132685</v>
      </c>
      <c r="G19" s="12">
        <f t="shared" si="19"/>
        <v>84701</v>
      </c>
      <c r="H19" s="11">
        <f t="shared" ref="H19" si="20">H13+H18</f>
        <v>40413</v>
      </c>
      <c r="I19" s="27">
        <f>I13+I18</f>
        <v>182147</v>
      </c>
      <c r="J19" s="27">
        <f t="shared" ref="J19:L19" si="21">J13+J18</f>
        <v>137213</v>
      </c>
      <c r="K19" s="27">
        <f t="shared" si="21"/>
        <v>90060</v>
      </c>
      <c r="L19" s="27">
        <f t="shared" si="21"/>
        <v>43641</v>
      </c>
      <c r="M19" s="11">
        <f t="shared" ref="M19" si="22">M13+M18</f>
        <v>184918</v>
      </c>
      <c r="N19" s="12">
        <f t="shared" ref="N19" si="23">N13+N18</f>
        <v>139768</v>
      </c>
      <c r="O19" s="11">
        <f t="shared" ref="O19" si="24">O13+O18</f>
        <v>93905</v>
      </c>
      <c r="P19" s="12">
        <f t="shared" ref="P19" si="25">P13+P18</f>
        <v>48294</v>
      </c>
      <c r="Q19" s="26">
        <f t="shared" ref="Q19" si="26">Q13+Q18</f>
        <v>192506</v>
      </c>
      <c r="R19" s="27">
        <f t="shared" ref="R19" si="27">R13+R18</f>
        <v>145649</v>
      </c>
      <c r="S19" s="26">
        <f t="shared" ref="S19" si="28">S13+S18</f>
        <v>96487</v>
      </c>
      <c r="T19" s="27">
        <f t="shared" ref="T19" si="29">T13+T18</f>
        <v>47837</v>
      </c>
      <c r="U19" s="11">
        <f t="shared" ref="U19" si="30">U13+U18</f>
        <v>196202</v>
      </c>
      <c r="V19" s="12">
        <f t="shared" ref="V19" si="31">V13+V18</f>
        <v>148411</v>
      </c>
      <c r="W19" s="11">
        <f t="shared" ref="W19" si="32">W13+W18</f>
        <v>101065</v>
      </c>
      <c r="X19" s="12">
        <f t="shared" ref="X19" si="33">X13+X18</f>
        <v>55174</v>
      </c>
      <c r="Y19" s="46"/>
      <c r="Z19" s="46"/>
      <c r="AA19" s="41"/>
    </row>
    <row r="20" spans="1:27" ht="14.25" x14ac:dyDescent="0.25">
      <c r="A20" s="13" t="s">
        <v>27</v>
      </c>
      <c r="B20" s="29">
        <v>-5846</v>
      </c>
      <c r="C20" s="29">
        <v>-4104</v>
      </c>
      <c r="D20" s="29" t="s">
        <v>79</v>
      </c>
      <c r="E20" s="34">
        <v>-8043</v>
      </c>
      <c r="F20" s="34">
        <v>-6406</v>
      </c>
      <c r="G20" s="15">
        <v>-4868</v>
      </c>
      <c r="H20" s="14">
        <v>-3185</v>
      </c>
      <c r="I20" s="29">
        <v>-7806</v>
      </c>
      <c r="J20" s="29">
        <v>-5675</v>
      </c>
      <c r="K20" s="29">
        <v>-3787</v>
      </c>
      <c r="L20" s="29">
        <v>-1974</v>
      </c>
      <c r="M20" s="14">
        <v>-7176</v>
      </c>
      <c r="N20" s="15">
        <v>-5392</v>
      </c>
      <c r="O20" s="14">
        <v>-3589</v>
      </c>
      <c r="P20" s="15">
        <v>-1868</v>
      </c>
      <c r="Q20" s="28">
        <v>-6887</v>
      </c>
      <c r="R20" s="29">
        <v>-5042</v>
      </c>
      <c r="S20" s="28">
        <v>-3462</v>
      </c>
      <c r="T20" s="29">
        <v>-1732</v>
      </c>
      <c r="U20" s="14">
        <v>-7363</v>
      </c>
      <c r="V20" s="15">
        <v>-5516</v>
      </c>
      <c r="W20" s="14">
        <v>-3794</v>
      </c>
      <c r="X20" s="15">
        <v>-1993</v>
      </c>
      <c r="Y20" s="46"/>
      <c r="Z20" s="46"/>
      <c r="AA20" s="41"/>
    </row>
    <row r="21" spans="1:27" ht="14.25" x14ac:dyDescent="0.25">
      <c r="A21" s="10" t="s">
        <v>28</v>
      </c>
      <c r="B21" s="27">
        <v>128809</v>
      </c>
      <c r="C21" s="27">
        <v>85894</v>
      </c>
      <c r="D21" s="27" t="s">
        <v>80</v>
      </c>
      <c r="E21" s="12">
        <f t="shared" ref="E21:H21" si="34">SUM(E19:E20)</f>
        <v>172079</v>
      </c>
      <c r="F21" s="12">
        <f t="shared" si="34"/>
        <v>126279</v>
      </c>
      <c r="G21" s="12">
        <f t="shared" si="34"/>
        <v>79833</v>
      </c>
      <c r="H21" s="11">
        <f t="shared" si="34"/>
        <v>37228</v>
      </c>
      <c r="I21" s="27">
        <f>SUM(I19:I20)</f>
        <v>174341</v>
      </c>
      <c r="J21" s="27">
        <f t="shared" ref="J21:L21" si="35">SUM(J19:J20)</f>
        <v>131538</v>
      </c>
      <c r="K21" s="27">
        <f t="shared" si="35"/>
        <v>86273</v>
      </c>
      <c r="L21" s="27">
        <f t="shared" si="35"/>
        <v>41667</v>
      </c>
      <c r="M21" s="11">
        <f t="shared" ref="M21" si="36">SUM(M19:M20)</f>
        <v>177742</v>
      </c>
      <c r="N21" s="12">
        <f t="shared" ref="N21" si="37">SUM(N19:N20)</f>
        <v>134376</v>
      </c>
      <c r="O21" s="11">
        <f t="shared" ref="O21" si="38">SUM(O19:O20)</f>
        <v>90316</v>
      </c>
      <c r="P21" s="12">
        <f t="shared" ref="P21" si="39">SUM(P19:P20)</f>
        <v>46426</v>
      </c>
      <c r="Q21" s="26">
        <f t="shared" ref="Q21" si="40">SUM(Q19:Q20)</f>
        <v>185619</v>
      </c>
      <c r="R21" s="27">
        <f t="shared" ref="R21" si="41">SUM(R19:R20)</f>
        <v>140607</v>
      </c>
      <c r="S21" s="26">
        <f t="shared" ref="S21" si="42">SUM(S19:S20)</f>
        <v>93025</v>
      </c>
      <c r="T21" s="27">
        <f t="shared" ref="T21" si="43">SUM(T19:T20)</f>
        <v>46105</v>
      </c>
      <c r="U21" s="11">
        <f t="shared" ref="U21" si="44">SUM(U19:U20)</f>
        <v>188839</v>
      </c>
      <c r="V21" s="12">
        <f t="shared" ref="V21" si="45">SUM(V19:V20)</f>
        <v>142895</v>
      </c>
      <c r="W21" s="11">
        <f t="shared" ref="W21" si="46">SUM(W19:W20)</f>
        <v>97271</v>
      </c>
      <c r="X21" s="12">
        <f t="shared" ref="X21" si="47">SUM(X19:X20)</f>
        <v>53181</v>
      </c>
      <c r="Y21" s="46"/>
      <c r="Z21" s="46"/>
      <c r="AA21" s="41"/>
    </row>
    <row r="22" spans="1:27" ht="14.25" x14ac:dyDescent="0.25">
      <c r="A22" s="13" t="s">
        <v>29</v>
      </c>
      <c r="B22" s="29">
        <v>714</v>
      </c>
      <c r="C22" s="29">
        <v>423</v>
      </c>
      <c r="D22" s="29">
        <v>382</v>
      </c>
      <c r="E22" s="34">
        <v>2691</v>
      </c>
      <c r="F22" s="34">
        <v>2018</v>
      </c>
      <c r="G22" s="15">
        <v>1412</v>
      </c>
      <c r="H22" s="14">
        <v>194</v>
      </c>
      <c r="I22" s="29">
        <v>22425</v>
      </c>
      <c r="J22" s="29">
        <v>1940</v>
      </c>
      <c r="K22" s="29">
        <v>1956</v>
      </c>
      <c r="L22" s="29">
        <v>1159</v>
      </c>
      <c r="M22" s="14">
        <v>-22441</v>
      </c>
      <c r="N22" s="15">
        <v>-21840</v>
      </c>
      <c r="O22" s="14">
        <v>-22236</v>
      </c>
      <c r="P22" s="15">
        <v>384</v>
      </c>
      <c r="Q22" s="28">
        <v>147</v>
      </c>
      <c r="R22" s="29">
        <v>-256</v>
      </c>
      <c r="S22" s="28">
        <v>341</v>
      </c>
      <c r="T22" s="29">
        <v>573</v>
      </c>
      <c r="U22" s="14">
        <v>1414</v>
      </c>
      <c r="V22" s="15">
        <v>173</v>
      </c>
      <c r="W22" s="14">
        <v>95</v>
      </c>
      <c r="X22" s="15">
        <v>0</v>
      </c>
      <c r="Y22" s="46"/>
      <c r="Z22" s="46"/>
      <c r="AA22" s="41"/>
    </row>
    <row r="23" spans="1:27" ht="26.25" x14ac:dyDescent="0.25">
      <c r="A23" s="13" t="s">
        <v>30</v>
      </c>
      <c r="B23" s="29">
        <v>-10019</v>
      </c>
      <c r="C23" s="29">
        <v>-7870</v>
      </c>
      <c r="D23" s="29">
        <v>544</v>
      </c>
      <c r="E23" s="34">
        <v>11626</v>
      </c>
      <c r="F23" s="34">
        <v>29786</v>
      </c>
      <c r="G23" s="15">
        <v>11718</v>
      </c>
      <c r="H23" s="14">
        <v>7581</v>
      </c>
      <c r="I23" s="29">
        <v>-8620</v>
      </c>
      <c r="J23" s="29">
        <v>-10292</v>
      </c>
      <c r="K23" s="29">
        <v>-8740</v>
      </c>
      <c r="L23" s="29">
        <v>-6975</v>
      </c>
      <c r="M23" s="14">
        <v>-5455</v>
      </c>
      <c r="N23" s="15">
        <v>-3942</v>
      </c>
      <c r="O23" s="14">
        <v>-572</v>
      </c>
      <c r="P23" s="15">
        <v>-6576</v>
      </c>
      <c r="Q23" s="28">
        <v>-26260</v>
      </c>
      <c r="R23" s="29">
        <v>-19566</v>
      </c>
      <c r="S23" s="28">
        <v>-11718</v>
      </c>
      <c r="T23" s="29">
        <v>-6299</v>
      </c>
      <c r="U23" s="14">
        <v>12197</v>
      </c>
      <c r="V23" s="15">
        <v>11834</v>
      </c>
      <c r="W23" s="14">
        <v>8062</v>
      </c>
      <c r="X23" s="15">
        <v>641</v>
      </c>
      <c r="Y23" s="46"/>
      <c r="Z23" s="46"/>
      <c r="AA23" s="41"/>
    </row>
    <row r="24" spans="1:27" ht="14.25" x14ac:dyDescent="0.25">
      <c r="A24" s="13" t="s">
        <v>31</v>
      </c>
      <c r="B24" s="29">
        <v>-3238</v>
      </c>
      <c r="C24" s="29">
        <v>-3385</v>
      </c>
      <c r="D24" s="29">
        <v>64</v>
      </c>
      <c r="E24" s="34">
        <v>-13902</v>
      </c>
      <c r="F24" s="34">
        <v>-1447</v>
      </c>
      <c r="G24" s="15">
        <v>-764</v>
      </c>
      <c r="H24" s="14">
        <v>-466</v>
      </c>
      <c r="I24" s="29">
        <v>-8558</v>
      </c>
      <c r="J24" s="29">
        <v>122</v>
      </c>
      <c r="K24" s="29">
        <v>-134</v>
      </c>
      <c r="L24" s="29">
        <v>-448</v>
      </c>
      <c r="M24" s="14">
        <v>-11304</v>
      </c>
      <c r="N24" s="15">
        <v>736</v>
      </c>
      <c r="O24" s="14">
        <v>335</v>
      </c>
      <c r="P24" s="15">
        <v>22</v>
      </c>
      <c r="Q24" s="28">
        <v>-22683</v>
      </c>
      <c r="R24" s="29">
        <v>-1946</v>
      </c>
      <c r="S24" s="28">
        <v>-1376</v>
      </c>
      <c r="T24" s="29">
        <v>-695</v>
      </c>
      <c r="U24" s="14">
        <v>-11442</v>
      </c>
      <c r="V24" s="15">
        <v>-2164</v>
      </c>
      <c r="W24" s="14">
        <v>-1771</v>
      </c>
      <c r="X24" s="15">
        <v>-1297</v>
      </c>
      <c r="Y24" s="46"/>
      <c r="Z24" s="46"/>
      <c r="AA24" s="41"/>
    </row>
    <row r="25" spans="1:27" ht="14.25" x14ac:dyDescent="0.25">
      <c r="A25" s="10" t="s">
        <v>32</v>
      </c>
      <c r="B25" s="27">
        <v>116266</v>
      </c>
      <c r="C25" s="27">
        <v>75062</v>
      </c>
      <c r="D25" s="27" t="s">
        <v>95</v>
      </c>
      <c r="E25" s="12">
        <f t="shared" ref="E25:H25" si="48">SUM(E21:E24)</f>
        <v>172494</v>
      </c>
      <c r="F25" s="12">
        <f t="shared" si="48"/>
        <v>156636</v>
      </c>
      <c r="G25" s="12">
        <f t="shared" si="48"/>
        <v>92199</v>
      </c>
      <c r="H25" s="11">
        <f t="shared" si="48"/>
        <v>44537</v>
      </c>
      <c r="I25" s="27">
        <f>SUM(I21:I24)</f>
        <v>179588</v>
      </c>
      <c r="J25" s="27">
        <f t="shared" ref="J25:L25" si="49">SUM(J21:J24)</f>
        <v>123308</v>
      </c>
      <c r="K25" s="27">
        <f t="shared" si="49"/>
        <v>79355</v>
      </c>
      <c r="L25" s="27">
        <f t="shared" si="49"/>
        <v>35403</v>
      </c>
      <c r="M25" s="11">
        <f t="shared" ref="M25" si="50">SUM(M21:M24)</f>
        <v>138542</v>
      </c>
      <c r="N25" s="12">
        <f t="shared" ref="N25" si="51">SUM(N21:N24)</f>
        <v>109330</v>
      </c>
      <c r="O25" s="11">
        <f t="shared" ref="O25" si="52">SUM(O21:O24)</f>
        <v>67843</v>
      </c>
      <c r="P25" s="12">
        <f t="shared" ref="P25" si="53">SUM(P21:P24)</f>
        <v>40256</v>
      </c>
      <c r="Q25" s="26">
        <f t="shared" ref="Q25" si="54">SUM(Q21:Q24)</f>
        <v>136823</v>
      </c>
      <c r="R25" s="27">
        <f t="shared" ref="R25" si="55">SUM(R21:R24)</f>
        <v>118839</v>
      </c>
      <c r="S25" s="26">
        <f t="shared" ref="S25" si="56">SUM(S21:S24)</f>
        <v>80272</v>
      </c>
      <c r="T25" s="27">
        <f t="shared" ref="T25" si="57">SUM(T21:T24)</f>
        <v>39684</v>
      </c>
      <c r="U25" s="11">
        <f t="shared" ref="U25" si="58">SUM(U21:U24)</f>
        <v>191008</v>
      </c>
      <c r="V25" s="12">
        <f t="shared" ref="V25" si="59">SUM(V21:V24)</f>
        <v>152738</v>
      </c>
      <c r="W25" s="11">
        <f t="shared" ref="W25" si="60">SUM(W21:W24)</f>
        <v>103657</v>
      </c>
      <c r="X25" s="12">
        <f t="shared" ref="X25" si="61">SUM(X21:X24)</f>
        <v>52525</v>
      </c>
      <c r="Y25" s="46"/>
      <c r="Z25" s="46"/>
      <c r="AA25" s="41"/>
    </row>
    <row r="26" spans="1:27" ht="14.25" x14ac:dyDescent="0.25">
      <c r="A26" s="13" t="s">
        <v>33</v>
      </c>
      <c r="B26" s="29">
        <v>4131</v>
      </c>
      <c r="C26" s="29">
        <v>2704</v>
      </c>
      <c r="D26" s="29" t="s">
        <v>81</v>
      </c>
      <c r="E26" s="34">
        <v>5207</v>
      </c>
      <c r="F26" s="34">
        <v>3893</v>
      </c>
      <c r="G26" s="15">
        <v>2553</v>
      </c>
      <c r="H26" s="14">
        <v>1286</v>
      </c>
      <c r="I26" s="29">
        <v>5735</v>
      </c>
      <c r="J26" s="29">
        <v>4197</v>
      </c>
      <c r="K26" s="29">
        <v>2909</v>
      </c>
      <c r="L26" s="29">
        <v>1557</v>
      </c>
      <c r="M26" s="14">
        <v>5577</v>
      </c>
      <c r="N26" s="15">
        <v>4202</v>
      </c>
      <c r="O26" s="14">
        <v>2844</v>
      </c>
      <c r="P26" s="15">
        <v>1395</v>
      </c>
      <c r="Q26" s="28">
        <v>5723</v>
      </c>
      <c r="R26" s="29">
        <v>4302</v>
      </c>
      <c r="S26" s="28">
        <v>2532</v>
      </c>
      <c r="T26" s="29">
        <v>1316</v>
      </c>
      <c r="U26" s="14">
        <v>5559</v>
      </c>
      <c r="V26" s="15">
        <v>4122</v>
      </c>
      <c r="W26" s="14">
        <v>2748</v>
      </c>
      <c r="X26" s="15">
        <v>1426</v>
      </c>
      <c r="Y26" s="46"/>
      <c r="Z26" s="46"/>
      <c r="AA26" s="41"/>
    </row>
    <row r="27" spans="1:27" ht="14.25" x14ac:dyDescent="0.25">
      <c r="A27" s="13" t="s">
        <v>34</v>
      </c>
      <c r="B27" s="29">
        <v>-22552</v>
      </c>
      <c r="C27" s="29">
        <v>-14977</v>
      </c>
      <c r="D27" s="29" t="s">
        <v>96</v>
      </c>
      <c r="E27" s="34">
        <v>-32309</v>
      </c>
      <c r="F27" s="34">
        <v>-24736</v>
      </c>
      <c r="G27" s="15">
        <v>-16861</v>
      </c>
      <c r="H27" s="14">
        <v>-8851</v>
      </c>
      <c r="I27" s="29">
        <v>-42310</v>
      </c>
      <c r="J27" s="29">
        <v>-32089</v>
      </c>
      <c r="K27" s="29">
        <v>-21488</v>
      </c>
      <c r="L27" s="29">
        <v>-10565</v>
      </c>
      <c r="M27" s="14">
        <v>-54700</v>
      </c>
      <c r="N27" s="15">
        <v>-42663</v>
      </c>
      <c r="O27" s="14">
        <v>-30315</v>
      </c>
      <c r="P27" s="15">
        <v>-16427</v>
      </c>
      <c r="Q27" s="28">
        <v>-66043</v>
      </c>
      <c r="R27" s="29">
        <v>-49744</v>
      </c>
      <c r="S27" s="28">
        <v>-33110</v>
      </c>
      <c r="T27" s="29">
        <v>-17245</v>
      </c>
      <c r="U27" s="14">
        <v>-64208</v>
      </c>
      <c r="V27" s="15">
        <v>-47274</v>
      </c>
      <c r="W27" s="14">
        <v>-30689</v>
      </c>
      <c r="X27" s="15">
        <v>-15323</v>
      </c>
      <c r="Y27" s="46"/>
      <c r="Z27" s="46"/>
      <c r="AA27" s="41"/>
    </row>
    <row r="28" spans="1:27" ht="14.25" x14ac:dyDescent="0.25">
      <c r="A28" s="13" t="s">
        <v>35</v>
      </c>
      <c r="B28" s="29">
        <v>-457</v>
      </c>
      <c r="C28" s="29">
        <v>-407</v>
      </c>
      <c r="D28" s="29">
        <v>-280</v>
      </c>
      <c r="E28" s="34">
        <v>-848</v>
      </c>
      <c r="F28" s="34">
        <v>-478</v>
      </c>
      <c r="G28" s="15">
        <v>-632</v>
      </c>
      <c r="H28" s="14">
        <v>-233</v>
      </c>
      <c r="I28" s="29">
        <v>-660</v>
      </c>
      <c r="J28" s="29">
        <v>-147</v>
      </c>
      <c r="K28" s="29">
        <v>57</v>
      </c>
      <c r="L28" s="29">
        <v>23</v>
      </c>
      <c r="M28" s="14">
        <v>-2309</v>
      </c>
      <c r="N28" s="15">
        <v>-742</v>
      </c>
      <c r="O28" s="14">
        <v>-218</v>
      </c>
      <c r="P28" s="15">
        <v>4</v>
      </c>
      <c r="Q28" s="28">
        <v>-929</v>
      </c>
      <c r="R28" s="29">
        <v>-938</v>
      </c>
      <c r="S28" s="28">
        <v>-911</v>
      </c>
      <c r="T28" s="29">
        <v>-24</v>
      </c>
      <c r="U28" s="14">
        <v>-884</v>
      </c>
      <c r="V28" s="15">
        <v>-515</v>
      </c>
      <c r="W28" s="14">
        <v>-235</v>
      </c>
      <c r="X28" s="15">
        <v>-96</v>
      </c>
      <c r="Y28" s="46"/>
      <c r="Z28" s="46"/>
      <c r="AA28" s="41"/>
    </row>
    <row r="29" spans="1:27" ht="26.25" x14ac:dyDescent="0.25">
      <c r="A29" s="13" t="s">
        <v>36</v>
      </c>
      <c r="B29" s="29">
        <v>4146</v>
      </c>
      <c r="C29" s="29">
        <v>7216</v>
      </c>
      <c r="D29" s="29" t="s">
        <v>82</v>
      </c>
      <c r="E29" s="34">
        <v>-38286</v>
      </c>
      <c r="F29" s="34">
        <v>-55211</v>
      </c>
      <c r="G29" s="15">
        <v>-37482</v>
      </c>
      <c r="H29" s="14">
        <v>-33532</v>
      </c>
      <c r="I29" s="29">
        <v>-30403</v>
      </c>
      <c r="J29" s="29">
        <v>-12129</v>
      </c>
      <c r="K29" s="29">
        <v>1418</v>
      </c>
      <c r="L29" s="29">
        <v>-29580</v>
      </c>
      <c r="M29" s="14">
        <v>-136143</v>
      </c>
      <c r="N29" s="15">
        <v>-120134</v>
      </c>
      <c r="O29" s="14">
        <v>-100892</v>
      </c>
      <c r="P29" s="15">
        <v>-24399</v>
      </c>
      <c r="Q29" s="28">
        <v>-13686</v>
      </c>
      <c r="R29" s="29">
        <v>-10719</v>
      </c>
      <c r="S29" s="28">
        <v>-9631</v>
      </c>
      <c r="T29" s="29">
        <v>12</v>
      </c>
      <c r="U29" s="14">
        <v>-24344</v>
      </c>
      <c r="V29" s="15">
        <v>-11730</v>
      </c>
      <c r="W29" s="14">
        <v>-290</v>
      </c>
      <c r="X29" s="15">
        <v>-850</v>
      </c>
      <c r="Y29" s="46"/>
      <c r="Z29" s="46"/>
      <c r="AA29" s="41"/>
    </row>
    <row r="30" spans="1:27" ht="14.25" x14ac:dyDescent="0.25">
      <c r="A30" s="10" t="s">
        <v>37</v>
      </c>
      <c r="B30" s="27">
        <v>-14732</v>
      </c>
      <c r="C30" s="27">
        <v>-5464</v>
      </c>
      <c r="D30" s="27">
        <v>-234</v>
      </c>
      <c r="E30" s="12">
        <f t="shared" ref="E30:H30" si="62">SUM(E26:E29)</f>
        <v>-66236</v>
      </c>
      <c r="F30" s="12">
        <f t="shared" si="62"/>
        <v>-76532</v>
      </c>
      <c r="G30" s="12">
        <f t="shared" si="62"/>
        <v>-52422</v>
      </c>
      <c r="H30" s="11">
        <f t="shared" si="62"/>
        <v>-41330</v>
      </c>
      <c r="I30" s="27">
        <f>SUM(I26:I29)</f>
        <v>-67638</v>
      </c>
      <c r="J30" s="27">
        <f t="shared" ref="J30:L30" si="63">SUM(J26:J29)</f>
        <v>-40168</v>
      </c>
      <c r="K30" s="27">
        <f t="shared" si="63"/>
        <v>-17104</v>
      </c>
      <c r="L30" s="27">
        <f t="shared" si="63"/>
        <v>-38565</v>
      </c>
      <c r="M30" s="11">
        <f t="shared" ref="M30" si="64">SUM(M26:M29)</f>
        <v>-187575</v>
      </c>
      <c r="N30" s="12">
        <f t="shared" ref="N30" si="65">SUM(N26:N29)</f>
        <v>-159337</v>
      </c>
      <c r="O30" s="11">
        <f t="shared" ref="O30" si="66">SUM(O26:O29)</f>
        <v>-128581</v>
      </c>
      <c r="P30" s="12">
        <f t="shared" ref="P30" si="67">SUM(P26:P29)</f>
        <v>-39427</v>
      </c>
      <c r="Q30" s="26">
        <f t="shared" ref="Q30" si="68">SUM(Q26:Q29)</f>
        <v>-74935</v>
      </c>
      <c r="R30" s="27">
        <f t="shared" ref="R30" si="69">SUM(R26:R29)</f>
        <v>-57099</v>
      </c>
      <c r="S30" s="26">
        <f t="shared" ref="S30" si="70">SUM(S26:S29)</f>
        <v>-41120</v>
      </c>
      <c r="T30" s="27">
        <f t="shared" ref="T30" si="71">SUM(T26:T29)</f>
        <v>-15941</v>
      </c>
      <c r="U30" s="11">
        <f t="shared" ref="U30" si="72">SUM(U26:U29)</f>
        <v>-83877</v>
      </c>
      <c r="V30" s="12">
        <f t="shared" ref="V30" si="73">SUM(V26:V29)</f>
        <v>-55397</v>
      </c>
      <c r="W30" s="11">
        <f t="shared" ref="W30" si="74">SUM(W26:W29)</f>
        <v>-28466</v>
      </c>
      <c r="X30" s="12">
        <f t="shared" ref="X30" si="75">SUM(X26:X29)</f>
        <v>-14843</v>
      </c>
      <c r="Y30" s="46"/>
      <c r="Z30" s="46"/>
      <c r="AA30" s="41"/>
    </row>
    <row r="31" spans="1:27" ht="26.25" x14ac:dyDescent="0.25">
      <c r="A31" s="16" t="s">
        <v>38</v>
      </c>
      <c r="B31" s="29">
        <v>873</v>
      </c>
      <c r="C31" s="29">
        <v>236</v>
      </c>
      <c r="D31" s="29">
        <v>137</v>
      </c>
      <c r="E31" s="35">
        <v>701</v>
      </c>
      <c r="F31" s="35">
        <v>584</v>
      </c>
      <c r="G31" s="15">
        <v>548</v>
      </c>
      <c r="H31" s="14">
        <v>429</v>
      </c>
      <c r="I31" s="29">
        <v>460</v>
      </c>
      <c r="J31" s="29">
        <v>347</v>
      </c>
      <c r="K31" s="29">
        <v>230</v>
      </c>
      <c r="L31" s="29">
        <v>118</v>
      </c>
      <c r="M31" s="14">
        <v>1307</v>
      </c>
      <c r="N31" s="15">
        <v>940</v>
      </c>
      <c r="O31" s="14">
        <v>827</v>
      </c>
      <c r="P31" s="15">
        <v>342</v>
      </c>
      <c r="Q31" s="28">
        <v>1537</v>
      </c>
      <c r="R31" s="29">
        <v>1207</v>
      </c>
      <c r="S31" s="28">
        <v>731</v>
      </c>
      <c r="T31" s="29">
        <v>192</v>
      </c>
      <c r="U31" s="14">
        <v>433</v>
      </c>
      <c r="V31" s="15">
        <v>255</v>
      </c>
      <c r="W31" s="14">
        <v>-381</v>
      </c>
      <c r="X31" s="15">
        <v>0</v>
      </c>
      <c r="Y31" s="46"/>
      <c r="Z31" s="46"/>
      <c r="AA31" s="41"/>
    </row>
    <row r="32" spans="1:27" ht="14.25" x14ac:dyDescent="0.25">
      <c r="A32" s="10" t="s">
        <v>39</v>
      </c>
      <c r="B32" s="27">
        <v>102407</v>
      </c>
      <c r="C32" s="27">
        <v>69834</v>
      </c>
      <c r="D32" s="27" t="s">
        <v>97</v>
      </c>
      <c r="E32" s="12">
        <f>E25+E30+E31</f>
        <v>106959</v>
      </c>
      <c r="F32" s="12">
        <f>F25+F30+F31+1</f>
        <v>80689</v>
      </c>
      <c r="G32" s="12">
        <f>G25+G30+G31+1</f>
        <v>40326</v>
      </c>
      <c r="H32" s="11">
        <f t="shared" ref="H32" si="76">H25+H30+H31</f>
        <v>3636</v>
      </c>
      <c r="I32" s="27">
        <f>I25+I30+I31</f>
        <v>112410</v>
      </c>
      <c r="J32" s="27">
        <f t="shared" ref="J32:L32" si="77">J25+J30+J31</f>
        <v>83487</v>
      </c>
      <c r="K32" s="27">
        <f t="shared" si="77"/>
        <v>62481</v>
      </c>
      <c r="L32" s="27">
        <f t="shared" si="77"/>
        <v>-3044</v>
      </c>
      <c r="M32" s="11">
        <f t="shared" ref="M32" si="78">M25+M30+M31</f>
        <v>-47726</v>
      </c>
      <c r="N32" s="12">
        <f t="shared" ref="N32" si="79">N25+N30+N31</f>
        <v>-49067</v>
      </c>
      <c r="O32" s="11">
        <f t="shared" ref="O32" si="80">O25+O30+O31</f>
        <v>-59911</v>
      </c>
      <c r="P32" s="12">
        <f t="shared" ref="P32" si="81">P25+P30+P31</f>
        <v>1171</v>
      </c>
      <c r="Q32" s="26">
        <f t="shared" ref="Q32" si="82">Q25+Q30+Q31</f>
        <v>63425</v>
      </c>
      <c r="R32" s="27">
        <f t="shared" ref="R32" si="83">R25+R30+R31</f>
        <v>62947</v>
      </c>
      <c r="S32" s="26">
        <f t="shared" ref="S32" si="84">S25+S30+S31</f>
        <v>39883</v>
      </c>
      <c r="T32" s="27">
        <f t="shared" ref="T32" si="85">T25+T30+T31</f>
        <v>23935</v>
      </c>
      <c r="U32" s="11">
        <f t="shared" ref="U32" si="86">U25+U30+U31</f>
        <v>107564</v>
      </c>
      <c r="V32" s="12">
        <f t="shared" ref="V32" si="87">V25+V30+V31</f>
        <v>97596</v>
      </c>
      <c r="W32" s="11">
        <f t="shared" ref="W32" si="88">W25+W30+W31</f>
        <v>74810</v>
      </c>
      <c r="X32" s="12">
        <f t="shared" ref="X32" si="89">X25+X30+X31</f>
        <v>37682</v>
      </c>
      <c r="Y32" s="46"/>
      <c r="Z32" s="46"/>
      <c r="AA32" s="41"/>
    </row>
    <row r="33" spans="1:27" ht="14.25" x14ac:dyDescent="0.25">
      <c r="A33" s="13" t="s">
        <v>40</v>
      </c>
      <c r="B33" s="29">
        <v>-2324</v>
      </c>
      <c r="C33" s="29">
        <v>-1904</v>
      </c>
      <c r="D33" s="29" t="s">
        <v>83</v>
      </c>
      <c r="E33" s="34">
        <v>-5906</v>
      </c>
      <c r="F33" s="34">
        <v>-3535</v>
      </c>
      <c r="G33" s="15">
        <v>-2842</v>
      </c>
      <c r="H33" s="14">
        <v>-1746</v>
      </c>
      <c r="I33" s="29">
        <v>-4209</v>
      </c>
      <c r="J33" s="29">
        <v>-3348</v>
      </c>
      <c r="K33" s="29">
        <v>-2628</v>
      </c>
      <c r="L33" s="29">
        <v>-967</v>
      </c>
      <c r="M33" s="14">
        <v>-2493</v>
      </c>
      <c r="N33" s="15">
        <v>-934</v>
      </c>
      <c r="O33" s="14">
        <v>-162</v>
      </c>
      <c r="P33" s="15">
        <v>30</v>
      </c>
      <c r="Q33" s="28">
        <v>-2179</v>
      </c>
      <c r="R33" s="29">
        <v>-1672</v>
      </c>
      <c r="S33" s="28">
        <v>-713</v>
      </c>
      <c r="T33" s="29">
        <v>-183</v>
      </c>
      <c r="U33" s="14">
        <v>-4273</v>
      </c>
      <c r="V33" s="15">
        <v>-2917</v>
      </c>
      <c r="W33" s="14">
        <v>-1981</v>
      </c>
      <c r="X33" s="15">
        <v>-716</v>
      </c>
      <c r="Y33" s="46"/>
      <c r="Z33" s="46"/>
      <c r="AA33" s="41"/>
    </row>
    <row r="34" spans="1:27" ht="14.25" x14ac:dyDescent="0.25">
      <c r="A34" s="13" t="s">
        <v>0</v>
      </c>
      <c r="B34" s="29">
        <v>-169</v>
      </c>
      <c r="C34" s="29">
        <v>-76</v>
      </c>
      <c r="D34" s="29">
        <v>-37</v>
      </c>
      <c r="E34" s="34">
        <v>1182</v>
      </c>
      <c r="F34" s="34">
        <v>-117</v>
      </c>
      <c r="G34" s="15">
        <v>-92</v>
      </c>
      <c r="H34" s="14">
        <v>-86</v>
      </c>
      <c r="I34" s="29">
        <v>248</v>
      </c>
      <c r="J34" s="29">
        <v>20</v>
      </c>
      <c r="K34" s="29">
        <v>-76</v>
      </c>
      <c r="L34" s="29">
        <v>-102</v>
      </c>
      <c r="M34" s="14">
        <v>926</v>
      </c>
      <c r="N34" s="15">
        <v>822</v>
      </c>
      <c r="O34" s="14">
        <v>802</v>
      </c>
      <c r="P34" s="15">
        <v>761</v>
      </c>
      <c r="Q34" s="28">
        <v>618</v>
      </c>
      <c r="R34" s="29">
        <v>240</v>
      </c>
      <c r="S34" s="28">
        <v>131</v>
      </c>
      <c r="T34" s="29">
        <v>38</v>
      </c>
      <c r="U34" s="14">
        <v>-596</v>
      </c>
      <c r="V34" s="15">
        <v>-1151</v>
      </c>
      <c r="W34" s="14">
        <v>-509</v>
      </c>
      <c r="X34" s="15">
        <v>-264</v>
      </c>
      <c r="Y34" s="46"/>
      <c r="Z34" s="46"/>
      <c r="AA34" s="41"/>
    </row>
    <row r="35" spans="1:27" ht="14.25" x14ac:dyDescent="0.25">
      <c r="A35" s="10" t="s">
        <v>41</v>
      </c>
      <c r="B35" s="27">
        <v>-2493</v>
      </c>
      <c r="C35" s="27">
        <v>-1980</v>
      </c>
      <c r="D35" s="27" t="s">
        <v>98</v>
      </c>
      <c r="E35" s="12">
        <f t="shared" ref="E35:F35" si="90">SUM(E33:E34)</f>
        <v>-4724</v>
      </c>
      <c r="F35" s="12">
        <f t="shared" si="90"/>
        <v>-3652</v>
      </c>
      <c r="G35" s="12">
        <f t="shared" ref="G35:X35" si="91">SUM(G33:G34)</f>
        <v>-2934</v>
      </c>
      <c r="H35" s="11">
        <f t="shared" si="91"/>
        <v>-1832</v>
      </c>
      <c r="I35" s="27">
        <f t="shared" si="91"/>
        <v>-3961</v>
      </c>
      <c r="J35" s="27">
        <f t="shared" si="91"/>
        <v>-3328</v>
      </c>
      <c r="K35" s="27">
        <f t="shared" si="91"/>
        <v>-2704</v>
      </c>
      <c r="L35" s="27">
        <f t="shared" si="91"/>
        <v>-1069</v>
      </c>
      <c r="M35" s="11">
        <f t="shared" si="91"/>
        <v>-1567</v>
      </c>
      <c r="N35" s="12">
        <f t="shared" si="91"/>
        <v>-112</v>
      </c>
      <c r="O35" s="11">
        <f t="shared" si="91"/>
        <v>640</v>
      </c>
      <c r="P35" s="12">
        <f t="shared" si="91"/>
        <v>791</v>
      </c>
      <c r="Q35" s="26">
        <f t="shared" si="91"/>
        <v>-1561</v>
      </c>
      <c r="R35" s="27">
        <f t="shared" si="91"/>
        <v>-1432</v>
      </c>
      <c r="S35" s="26">
        <f t="shared" si="91"/>
        <v>-582</v>
      </c>
      <c r="T35" s="27">
        <f t="shared" si="91"/>
        <v>-145</v>
      </c>
      <c r="U35" s="11">
        <f t="shared" si="91"/>
        <v>-4869</v>
      </c>
      <c r="V35" s="12">
        <f t="shared" si="91"/>
        <v>-4068</v>
      </c>
      <c r="W35" s="11">
        <f t="shared" si="91"/>
        <v>-2490</v>
      </c>
      <c r="X35" s="12">
        <f t="shared" si="91"/>
        <v>-980</v>
      </c>
      <c r="Y35" s="46"/>
      <c r="Z35" s="46"/>
      <c r="AA35" s="41"/>
    </row>
    <row r="36" spans="1:27" ht="14.25" x14ac:dyDescent="0.25">
      <c r="A36" s="10" t="s">
        <v>42</v>
      </c>
      <c r="B36" s="27">
        <v>99914</v>
      </c>
      <c r="C36" s="27">
        <v>67854</v>
      </c>
      <c r="D36" s="27" t="s">
        <v>99</v>
      </c>
      <c r="E36" s="12">
        <f t="shared" ref="E36:F36" si="92">E32+E35</f>
        <v>102235</v>
      </c>
      <c r="F36" s="12">
        <f t="shared" si="92"/>
        <v>77037</v>
      </c>
      <c r="G36" s="12">
        <f t="shared" ref="G36:X36" si="93">G32+G35</f>
        <v>37392</v>
      </c>
      <c r="H36" s="11">
        <f t="shared" si="93"/>
        <v>1804</v>
      </c>
      <c r="I36" s="27">
        <f t="shared" si="93"/>
        <v>108449</v>
      </c>
      <c r="J36" s="27">
        <f t="shared" si="93"/>
        <v>80159</v>
      </c>
      <c r="K36" s="27">
        <f t="shared" si="93"/>
        <v>59777</v>
      </c>
      <c r="L36" s="27">
        <f t="shared" si="93"/>
        <v>-4113</v>
      </c>
      <c r="M36" s="11">
        <f t="shared" si="93"/>
        <v>-49293</v>
      </c>
      <c r="N36" s="12">
        <f t="shared" si="93"/>
        <v>-49179</v>
      </c>
      <c r="O36" s="11">
        <f t="shared" si="93"/>
        <v>-59271</v>
      </c>
      <c r="P36" s="12">
        <f t="shared" si="93"/>
        <v>1962</v>
      </c>
      <c r="Q36" s="26">
        <f t="shared" si="93"/>
        <v>61864</v>
      </c>
      <c r="R36" s="27">
        <f t="shared" si="93"/>
        <v>61515</v>
      </c>
      <c r="S36" s="26">
        <f t="shared" si="93"/>
        <v>39301</v>
      </c>
      <c r="T36" s="27">
        <f t="shared" si="93"/>
        <v>23790</v>
      </c>
      <c r="U36" s="11">
        <f t="shared" si="93"/>
        <v>102695</v>
      </c>
      <c r="V36" s="12">
        <f t="shared" si="93"/>
        <v>93528</v>
      </c>
      <c r="W36" s="11">
        <f t="shared" si="93"/>
        <v>72320</v>
      </c>
      <c r="X36" s="12">
        <f t="shared" si="93"/>
        <v>36702</v>
      </c>
      <c r="Y36" s="46"/>
      <c r="Z36" s="46"/>
      <c r="AA36" s="41"/>
    </row>
    <row r="37" spans="1:27" ht="14.25" x14ac:dyDescent="0.25">
      <c r="A37" s="13" t="s">
        <v>43</v>
      </c>
      <c r="B37" s="29">
        <v>-4031</v>
      </c>
      <c r="C37" s="29">
        <v>-2685</v>
      </c>
      <c r="D37" s="29" t="s">
        <v>91</v>
      </c>
      <c r="E37" s="34">
        <v>-4842</v>
      </c>
      <c r="F37" s="34">
        <v>-4302</v>
      </c>
      <c r="G37" s="15">
        <v>-2787</v>
      </c>
      <c r="H37" s="14">
        <v>-1386</v>
      </c>
      <c r="I37" s="29">
        <v>-4482</v>
      </c>
      <c r="J37" s="29">
        <v>-3896</v>
      </c>
      <c r="K37" s="29">
        <v>-2711</v>
      </c>
      <c r="L37" s="29">
        <v>-1159</v>
      </c>
      <c r="M37" s="14">
        <v>-3378</v>
      </c>
      <c r="N37" s="15">
        <v>-3318</v>
      </c>
      <c r="O37" s="14">
        <v>-2204</v>
      </c>
      <c r="P37" s="15">
        <v>-1209</v>
      </c>
      <c r="Q37" s="28">
        <v>-3127</v>
      </c>
      <c r="R37" s="29">
        <v>-3869</v>
      </c>
      <c r="S37" s="28">
        <v>-2773</v>
      </c>
      <c r="T37" s="29">
        <v>-1310</v>
      </c>
      <c r="U37" s="14">
        <v>-4623</v>
      </c>
      <c r="V37" s="15">
        <v>-3458</v>
      </c>
      <c r="W37" s="14">
        <v>-2761</v>
      </c>
      <c r="X37" s="15">
        <v>-1445</v>
      </c>
      <c r="Y37" s="46"/>
      <c r="Z37" s="46"/>
      <c r="AA37" s="41"/>
    </row>
    <row r="38" spans="1:27" ht="14.25" x14ac:dyDescent="0.25">
      <c r="A38" s="3" t="s">
        <v>44</v>
      </c>
      <c r="B38" s="18">
        <v>95883</v>
      </c>
      <c r="C38" s="18">
        <v>65169</v>
      </c>
      <c r="D38" s="5" t="s">
        <v>84</v>
      </c>
      <c r="E38" s="18">
        <f t="shared" ref="E38:X38" si="94">SUM(E36:E37)</f>
        <v>97393</v>
      </c>
      <c r="F38" s="18">
        <f t="shared" si="94"/>
        <v>72735</v>
      </c>
      <c r="G38" s="18">
        <f t="shared" si="94"/>
        <v>34605</v>
      </c>
      <c r="H38" s="17">
        <f t="shared" si="94"/>
        <v>418</v>
      </c>
      <c r="I38" s="18">
        <f>SUM(I36:I37)</f>
        <v>103967</v>
      </c>
      <c r="J38" s="18">
        <f t="shared" si="94"/>
        <v>76263</v>
      </c>
      <c r="K38" s="18">
        <f t="shared" si="94"/>
        <v>57066</v>
      </c>
      <c r="L38" s="18">
        <f t="shared" si="94"/>
        <v>-5272</v>
      </c>
      <c r="M38" s="17">
        <f t="shared" si="94"/>
        <v>-52671</v>
      </c>
      <c r="N38" s="18">
        <f t="shared" si="94"/>
        <v>-52497</v>
      </c>
      <c r="O38" s="17">
        <f t="shared" si="94"/>
        <v>-61475</v>
      </c>
      <c r="P38" s="18">
        <f t="shared" si="94"/>
        <v>753</v>
      </c>
      <c r="Q38" s="17">
        <f t="shared" si="94"/>
        <v>58737</v>
      </c>
      <c r="R38" s="18">
        <f t="shared" si="94"/>
        <v>57646</v>
      </c>
      <c r="S38" s="17">
        <f t="shared" si="94"/>
        <v>36528</v>
      </c>
      <c r="T38" s="18">
        <f t="shared" si="94"/>
        <v>22480</v>
      </c>
      <c r="U38" s="17">
        <f t="shared" si="94"/>
        <v>98072</v>
      </c>
      <c r="V38" s="18">
        <f t="shared" si="94"/>
        <v>90070</v>
      </c>
      <c r="W38" s="17">
        <f t="shared" si="94"/>
        <v>69559</v>
      </c>
      <c r="X38" s="18">
        <f t="shared" si="94"/>
        <v>35257</v>
      </c>
      <c r="Y38" s="46"/>
      <c r="Z38" s="46"/>
      <c r="AA38" s="41"/>
    </row>
    <row r="39" spans="1:27" ht="14.25" x14ac:dyDescent="0.25">
      <c r="A39" s="3" t="s">
        <v>60</v>
      </c>
      <c r="B39" s="18">
        <v>104546</v>
      </c>
      <c r="C39" s="18">
        <v>69289</v>
      </c>
      <c r="D39" s="5" t="s">
        <v>85</v>
      </c>
      <c r="E39" s="18">
        <v>134260</v>
      </c>
      <c r="F39" s="18">
        <v>98498.193715586589</v>
      </c>
      <c r="G39" s="18">
        <v>59974.482189999981</v>
      </c>
      <c r="H39" s="17">
        <v>26718.824153560807</v>
      </c>
      <c r="I39" s="18">
        <v>128517.73358100002</v>
      </c>
      <c r="J39" s="18">
        <v>96884.60344400008</v>
      </c>
      <c r="K39" s="18">
        <v>62965.759490000004</v>
      </c>
      <c r="L39" s="18">
        <v>30677.066232062738</v>
      </c>
      <c r="M39" s="17">
        <v>120479.40734048399</v>
      </c>
      <c r="N39" s="18">
        <v>91730.32840657451</v>
      </c>
      <c r="O39" s="17">
        <f>'[1]Net current result 1'!$I$44-'[1]Net current result 1'!$I$37-'[1]Net current result 1'!$I$43</f>
        <v>61022.340879020958</v>
      </c>
      <c r="P39" s="18">
        <v>30563.262911446833</v>
      </c>
      <c r="Q39" s="17">
        <v>119209.39596010078</v>
      </c>
      <c r="R39" s="18">
        <v>89791.882629767089</v>
      </c>
      <c r="S39" s="17">
        <v>58864.395691493482</v>
      </c>
      <c r="T39" s="18">
        <v>28929.355260453958</v>
      </c>
      <c r="U39" s="17">
        <v>121829.95871880683</v>
      </c>
      <c r="V39" s="18">
        <v>94072.431994781335</v>
      </c>
      <c r="W39" s="17">
        <v>64994.759202779576</v>
      </c>
      <c r="X39" s="18">
        <v>37447.709138244623</v>
      </c>
      <c r="Y39" s="46"/>
      <c r="Z39" s="46"/>
      <c r="AA39" s="41"/>
    </row>
    <row r="40" spans="1:27" ht="14.25" x14ac:dyDescent="0.25">
      <c r="A40" s="3" t="s">
        <v>61</v>
      </c>
      <c r="B40" s="18">
        <v>3692</v>
      </c>
      <c r="C40" s="18">
        <v>6914</v>
      </c>
      <c r="D40" s="5" t="s">
        <v>86</v>
      </c>
      <c r="E40" s="18">
        <v>-38850</v>
      </c>
      <c r="F40" s="18">
        <v>-55605.800380000008</v>
      </c>
      <c r="G40" s="18">
        <v>-37481.848879999998</v>
      </c>
      <c r="H40" s="17">
        <v>-33632</v>
      </c>
      <c r="I40" s="18">
        <v>-30811.323141000004</v>
      </c>
      <c r="J40" s="18">
        <v>-12456.960794000002</v>
      </c>
      <c r="K40" s="18">
        <v>1183.155</v>
      </c>
      <c r="L40" s="18">
        <v>-29639.320874884983</v>
      </c>
      <c r="M40" s="42">
        <v>-136134.16069645033</v>
      </c>
      <c r="N40" s="18">
        <v>-120024.3467780768</v>
      </c>
      <c r="O40" s="18">
        <f>'[1]Net current result 1'!$N$37+'[1]Net current result 1'!$N$43</f>
        <v>-100762.54086763469</v>
      </c>
      <c r="P40" s="18">
        <v>-24349.767339076494</v>
      </c>
      <c r="Q40" s="18">
        <v>-14285.39067024716</v>
      </c>
      <c r="R40" s="42">
        <v>-10718.841914999997</v>
      </c>
      <c r="S40" s="18">
        <v>-9631.5072799999998</v>
      </c>
      <c r="T40" s="18">
        <v>11.540670000001489</v>
      </c>
      <c r="U40" s="18">
        <v>-24343.968130000001</v>
      </c>
      <c r="V40" s="18">
        <v>-11729.876530000001</v>
      </c>
      <c r="W40" s="42">
        <v>-290.1625300000012</v>
      </c>
      <c r="X40" s="18">
        <v>-850.00769999999829</v>
      </c>
      <c r="Y40" s="46"/>
      <c r="Z40" s="46"/>
      <c r="AA40" s="41"/>
    </row>
    <row r="41" spans="1:27" ht="14.25" x14ac:dyDescent="0.25">
      <c r="A41" s="3" t="s">
        <v>45</v>
      </c>
      <c r="B41" s="18">
        <v>-12354</v>
      </c>
      <c r="C41" s="18">
        <v>-11034</v>
      </c>
      <c r="D41" s="5">
        <v>913</v>
      </c>
      <c r="E41" s="18">
        <v>1983</v>
      </c>
      <c r="F41" s="18">
        <v>29842</v>
      </c>
      <c r="G41" s="18">
        <v>12113</v>
      </c>
      <c r="H41" s="17">
        <v>7331</v>
      </c>
      <c r="I41" s="18">
        <v>6261</v>
      </c>
      <c r="J41" s="18">
        <v>-8165</v>
      </c>
      <c r="K41" s="18">
        <v>-7083</v>
      </c>
      <c r="L41" s="18">
        <v>-6310</v>
      </c>
      <c r="M41" s="17">
        <v>-37016</v>
      </c>
      <c r="N41" s="18">
        <v>-24203</v>
      </c>
      <c r="O41" s="17">
        <v>-21735</v>
      </c>
      <c r="P41" s="18">
        <v>-5460</v>
      </c>
      <c r="Q41" s="17">
        <v>-46187</v>
      </c>
      <c r="R41" s="18">
        <v>-21428</v>
      </c>
      <c r="S41" s="17">
        <v>-12705</v>
      </c>
      <c r="T41" s="18">
        <v>-6461</v>
      </c>
      <c r="U41" s="17">
        <v>586</v>
      </c>
      <c r="V41" s="18">
        <v>7728</v>
      </c>
      <c r="W41" s="17">
        <v>4854</v>
      </c>
      <c r="X41" s="18">
        <v>-1343</v>
      </c>
      <c r="Y41" s="46"/>
      <c r="Z41" s="46"/>
      <c r="AA41" s="41"/>
    </row>
    <row r="42" spans="1:27" ht="14.25" x14ac:dyDescent="0.25">
      <c r="A42" s="19"/>
      <c r="B42" s="19"/>
      <c r="C42" s="19"/>
      <c r="D42" s="19"/>
      <c r="E42" s="36"/>
      <c r="F42" s="36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7" ht="16.5" customHeight="1" x14ac:dyDescent="0.25">
      <c r="A43" s="3"/>
      <c r="B43" s="5" t="s">
        <v>101</v>
      </c>
      <c r="C43" s="5" t="s">
        <v>100</v>
      </c>
      <c r="D43" s="5" t="s">
        <v>68</v>
      </c>
      <c r="E43" s="18" t="s">
        <v>58</v>
      </c>
      <c r="F43" s="18" t="s">
        <v>57</v>
      </c>
      <c r="G43" s="5" t="s">
        <v>56</v>
      </c>
      <c r="H43" s="4" t="s">
        <v>55</v>
      </c>
      <c r="I43" s="5" t="s">
        <v>54</v>
      </c>
      <c r="J43" s="5" t="s">
        <v>53</v>
      </c>
      <c r="K43" s="5" t="s">
        <v>52</v>
      </c>
      <c r="L43" s="5" t="s">
        <v>51</v>
      </c>
      <c r="M43" s="4" t="s">
        <v>50</v>
      </c>
      <c r="N43" s="4" t="s">
        <v>49</v>
      </c>
      <c r="O43" s="5" t="s">
        <v>8</v>
      </c>
      <c r="P43" s="5" t="s">
        <v>4</v>
      </c>
      <c r="Q43" s="5" t="s">
        <v>7</v>
      </c>
      <c r="R43" s="4" t="s">
        <v>6</v>
      </c>
      <c r="S43" s="5" t="s">
        <v>9</v>
      </c>
      <c r="T43" s="4" t="s">
        <v>5</v>
      </c>
      <c r="U43" s="5" t="s">
        <v>3</v>
      </c>
      <c r="V43" s="4" t="s">
        <v>2</v>
      </c>
      <c r="W43" s="5" t="s">
        <v>10</v>
      </c>
      <c r="X43" s="4" t="s">
        <v>1</v>
      </c>
    </row>
    <row r="44" spans="1:27" ht="14.25" x14ac:dyDescent="0.25">
      <c r="A44" s="20" t="s">
        <v>46</v>
      </c>
      <c r="B44" s="47"/>
      <c r="C44" s="47"/>
      <c r="D44" s="47"/>
      <c r="E44" s="37"/>
      <c r="F44" s="37"/>
      <c r="G44" s="8"/>
      <c r="H44" s="8"/>
      <c r="I44" s="25"/>
      <c r="J44" s="25"/>
      <c r="K44" s="25"/>
      <c r="L44" s="25"/>
      <c r="M44" s="8"/>
      <c r="N44" s="7"/>
      <c r="O44" s="8"/>
      <c r="P44" s="8"/>
      <c r="Q44" s="25"/>
      <c r="R44" s="24"/>
      <c r="S44" s="25"/>
      <c r="T44" s="24"/>
      <c r="U44" s="8"/>
      <c r="V44" s="7"/>
      <c r="W44" s="8"/>
      <c r="X44" s="7"/>
    </row>
    <row r="45" spans="1:27" ht="39" x14ac:dyDescent="0.25">
      <c r="A45" s="21" t="s">
        <v>64</v>
      </c>
      <c r="B45" s="48"/>
      <c r="C45" s="48"/>
      <c r="D45" s="48"/>
      <c r="E45" s="38"/>
      <c r="F45" s="38"/>
      <c r="G45" s="15"/>
      <c r="H45" s="15"/>
      <c r="I45" s="29"/>
      <c r="J45" s="29"/>
      <c r="K45" s="29"/>
      <c r="L45" s="29"/>
      <c r="M45" s="15">
        <f>N45+1360</f>
        <v>1777</v>
      </c>
      <c r="N45" s="14">
        <f>O45-1789</f>
        <v>417</v>
      </c>
      <c r="O45" s="15">
        <f>P45+2303</f>
        <v>2206</v>
      </c>
      <c r="P45" s="15">
        <v>-97</v>
      </c>
      <c r="Q45" s="29">
        <v>-2141</v>
      </c>
      <c r="R45" s="28">
        <v>-1522</v>
      </c>
      <c r="S45" s="29">
        <v>-629</v>
      </c>
      <c r="T45" s="28">
        <v>-266</v>
      </c>
      <c r="U45" s="15">
        <v>-2550</v>
      </c>
      <c r="V45" s="14">
        <v>-2229</v>
      </c>
      <c r="W45" s="15">
        <v>-1337</v>
      </c>
      <c r="X45" s="43">
        <v>-706</v>
      </c>
    </row>
    <row r="46" spans="1:27" ht="26.25" x14ac:dyDescent="0.25">
      <c r="A46" s="16" t="s">
        <v>62</v>
      </c>
      <c r="B46" s="49">
        <v>57</v>
      </c>
      <c r="C46" s="49">
        <v>40</v>
      </c>
      <c r="D46" s="50">
        <v>21</v>
      </c>
      <c r="E46" s="38">
        <v>51</v>
      </c>
      <c r="F46" s="38">
        <v>24</v>
      </c>
      <c r="G46" s="15">
        <v>2</v>
      </c>
      <c r="H46" s="15">
        <v>-8</v>
      </c>
      <c r="I46" s="29">
        <f>33209-I47</f>
        <v>3644</v>
      </c>
      <c r="J46" s="29">
        <f>13630-J47</f>
        <v>4050</v>
      </c>
      <c r="K46" s="29">
        <f>11238-K47</f>
        <v>3236</v>
      </c>
      <c r="L46" s="29">
        <f>7775-L47</f>
        <v>1349</v>
      </c>
      <c r="M46" s="15">
        <f>51799-M47</f>
        <v>-4716</v>
      </c>
      <c r="N46" s="14">
        <f>49511-N47</f>
        <v>-6925</v>
      </c>
      <c r="O46" s="15">
        <f>49116-O47</f>
        <v>-7241</v>
      </c>
      <c r="P46" s="15">
        <f>-4019-P47</f>
        <v>-4098</v>
      </c>
      <c r="Q46" s="29">
        <v>57288</v>
      </c>
      <c r="R46" s="28">
        <v>49499</v>
      </c>
      <c r="S46" s="29">
        <v>41010</v>
      </c>
      <c r="T46" s="28">
        <v>13308</v>
      </c>
      <c r="U46" s="15">
        <v>-50374</v>
      </c>
      <c r="V46" s="14">
        <v>-50477</v>
      </c>
      <c r="W46" s="15">
        <v>-34763</v>
      </c>
      <c r="X46" s="43">
        <v>-14100</v>
      </c>
      <c r="Y46" s="45"/>
    </row>
    <row r="47" spans="1:27" ht="39" x14ac:dyDescent="0.25">
      <c r="A47" s="16" t="s">
        <v>63</v>
      </c>
      <c r="B47" s="49">
        <v>8461</v>
      </c>
      <c r="C47" s="49">
        <v>5640</v>
      </c>
      <c r="D47" s="50" t="s">
        <v>87</v>
      </c>
      <c r="E47" s="35">
        <v>5914</v>
      </c>
      <c r="F47" s="35">
        <v>4518</v>
      </c>
      <c r="G47" s="15">
        <v>3122</v>
      </c>
      <c r="H47" s="15">
        <v>1726</v>
      </c>
      <c r="I47" s="29">
        <f>J47+19985</f>
        <v>29565</v>
      </c>
      <c r="J47" s="29">
        <f>K47+1578</f>
        <v>9580</v>
      </c>
      <c r="K47" s="29">
        <f>L47+1576</f>
        <v>8002</v>
      </c>
      <c r="L47" s="29">
        <v>6426</v>
      </c>
      <c r="M47" s="15">
        <f>N47+79</f>
        <v>56515</v>
      </c>
      <c r="N47" s="14">
        <f>O47+79</f>
        <v>56436</v>
      </c>
      <c r="O47" s="15">
        <f>P47+56278</f>
        <v>56357</v>
      </c>
      <c r="P47" s="15">
        <v>79</v>
      </c>
      <c r="Q47" s="29"/>
      <c r="R47" s="28"/>
      <c r="S47" s="29"/>
      <c r="T47" s="28"/>
      <c r="U47" s="15"/>
      <c r="V47" s="14"/>
      <c r="W47" s="15"/>
      <c r="X47" s="43"/>
      <c r="Y47" s="45"/>
    </row>
    <row r="48" spans="1:27" ht="14.25" x14ac:dyDescent="0.25">
      <c r="A48" s="22" t="s">
        <v>65</v>
      </c>
      <c r="B48" s="51">
        <v>8518</v>
      </c>
      <c r="C48" s="51">
        <v>5680</v>
      </c>
      <c r="D48" s="52" t="s">
        <v>88</v>
      </c>
      <c r="E48" s="8">
        <f>SUM(E45:E47)</f>
        <v>5965</v>
      </c>
      <c r="F48" s="8">
        <f>SUM(F45:F47)</f>
        <v>4542</v>
      </c>
      <c r="G48" s="8">
        <f>SUM(G45:G47)</f>
        <v>3124</v>
      </c>
      <c r="H48" s="8">
        <f>SUM(H45:H47)</f>
        <v>1718</v>
      </c>
      <c r="I48" s="25">
        <f>SUM(I45:I47)</f>
        <v>33209</v>
      </c>
      <c r="J48" s="25">
        <f t="shared" ref="J48:X48" si="95">SUM(J45:J47)</f>
        <v>13630</v>
      </c>
      <c r="K48" s="25">
        <f t="shared" si="95"/>
        <v>11238</v>
      </c>
      <c r="L48" s="25">
        <f t="shared" si="95"/>
        <v>7775</v>
      </c>
      <c r="M48" s="8">
        <f t="shared" si="95"/>
        <v>53576</v>
      </c>
      <c r="N48" s="8">
        <f t="shared" si="95"/>
        <v>49928</v>
      </c>
      <c r="O48" s="8">
        <f t="shared" si="95"/>
        <v>51322</v>
      </c>
      <c r="P48" s="8">
        <f t="shared" si="95"/>
        <v>-4116</v>
      </c>
      <c r="Q48" s="25">
        <f t="shared" si="95"/>
        <v>55147</v>
      </c>
      <c r="R48" s="25">
        <f t="shared" si="95"/>
        <v>47977</v>
      </c>
      <c r="S48" s="25">
        <f t="shared" si="95"/>
        <v>40381</v>
      </c>
      <c r="T48" s="25">
        <f t="shared" si="95"/>
        <v>13042</v>
      </c>
      <c r="U48" s="8">
        <f t="shared" si="95"/>
        <v>-52924</v>
      </c>
      <c r="V48" s="8">
        <f t="shared" si="95"/>
        <v>-52706</v>
      </c>
      <c r="W48" s="8">
        <f t="shared" si="95"/>
        <v>-36100</v>
      </c>
      <c r="X48" s="8">
        <f t="shared" si="95"/>
        <v>-14806</v>
      </c>
      <c r="Y48" s="45"/>
    </row>
    <row r="49" spans="1:25" ht="14.25" x14ac:dyDescent="0.25">
      <c r="A49" s="13" t="s">
        <v>66</v>
      </c>
      <c r="B49" s="53">
        <v>0</v>
      </c>
      <c r="C49" s="53">
        <v>0</v>
      </c>
      <c r="D49" s="54">
        <v>0</v>
      </c>
      <c r="E49" s="34">
        <v>0</v>
      </c>
      <c r="F49" s="34">
        <v>0</v>
      </c>
      <c r="G49" s="15">
        <v>0</v>
      </c>
      <c r="H49" s="15">
        <v>0</v>
      </c>
      <c r="I49" s="29">
        <v>0</v>
      </c>
      <c r="J49" s="29">
        <v>0</v>
      </c>
      <c r="K49" s="29">
        <v>0</v>
      </c>
      <c r="L49" s="29">
        <v>0</v>
      </c>
      <c r="M49" s="15">
        <v>18</v>
      </c>
      <c r="N49" s="14">
        <v>11</v>
      </c>
      <c r="O49" s="15">
        <v>11</v>
      </c>
      <c r="P49" s="15">
        <v>0</v>
      </c>
      <c r="Q49" s="29">
        <v>35</v>
      </c>
      <c r="R49" s="28">
        <v>-14</v>
      </c>
      <c r="S49" s="29">
        <v>5</v>
      </c>
      <c r="T49" s="28">
        <v>0</v>
      </c>
      <c r="U49" s="15">
        <v>8</v>
      </c>
      <c r="V49" s="14">
        <v>165</v>
      </c>
      <c r="W49" s="15">
        <v>160</v>
      </c>
      <c r="X49" s="43">
        <v>104</v>
      </c>
      <c r="Y49" s="45"/>
    </row>
    <row r="50" spans="1:25" ht="14.25" x14ac:dyDescent="0.25">
      <c r="A50" s="3" t="s">
        <v>67</v>
      </c>
      <c r="B50" s="18">
        <v>8518</v>
      </c>
      <c r="C50" s="18">
        <v>5680</v>
      </c>
      <c r="D50" s="5" t="s">
        <v>88</v>
      </c>
      <c r="E50" s="18">
        <f>SUM(E48:E49)</f>
        <v>5965</v>
      </c>
      <c r="F50" s="18">
        <f>SUM(F48:F49)</f>
        <v>4542</v>
      </c>
      <c r="G50" s="18">
        <f>SUM(G48:G49)</f>
        <v>3124</v>
      </c>
      <c r="H50" s="18">
        <f t="shared" ref="H50:X50" si="96">SUM(H48:H49)</f>
        <v>1718</v>
      </c>
      <c r="I50" s="18">
        <f>SUM(I48:I49)</f>
        <v>33209</v>
      </c>
      <c r="J50" s="18">
        <f t="shared" si="96"/>
        <v>13630</v>
      </c>
      <c r="K50" s="18">
        <f t="shared" si="96"/>
        <v>11238</v>
      </c>
      <c r="L50" s="18">
        <f t="shared" si="96"/>
        <v>7775</v>
      </c>
      <c r="M50" s="18">
        <f t="shared" si="96"/>
        <v>53594</v>
      </c>
      <c r="N50" s="17">
        <f t="shared" si="96"/>
        <v>49939</v>
      </c>
      <c r="O50" s="18">
        <f t="shared" si="96"/>
        <v>51333</v>
      </c>
      <c r="P50" s="18">
        <f t="shared" si="96"/>
        <v>-4116</v>
      </c>
      <c r="Q50" s="18">
        <f t="shared" si="96"/>
        <v>55182</v>
      </c>
      <c r="R50" s="17">
        <f t="shared" si="96"/>
        <v>47963</v>
      </c>
      <c r="S50" s="18">
        <f t="shared" si="96"/>
        <v>40386</v>
      </c>
      <c r="T50" s="17">
        <f t="shared" si="96"/>
        <v>13042</v>
      </c>
      <c r="U50" s="18">
        <f t="shared" si="96"/>
        <v>-52916</v>
      </c>
      <c r="V50" s="17">
        <f t="shared" si="96"/>
        <v>-52541</v>
      </c>
      <c r="W50" s="18">
        <f t="shared" si="96"/>
        <v>-35940</v>
      </c>
      <c r="X50" s="44">
        <f t="shared" si="96"/>
        <v>-14702</v>
      </c>
      <c r="Y50" s="45"/>
    </row>
    <row r="51" spans="1:25" ht="14.25" x14ac:dyDescent="0.25">
      <c r="A51" s="19"/>
      <c r="B51" s="19"/>
      <c r="C51" s="19"/>
      <c r="D51" s="19"/>
      <c r="E51" s="36"/>
      <c r="F51" s="36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5" ht="16.5" customHeight="1" x14ac:dyDescent="0.25">
      <c r="A52" s="3" t="s">
        <v>47</v>
      </c>
      <c r="B52" s="5" t="s">
        <v>101</v>
      </c>
      <c r="C52" s="5" t="s">
        <v>100</v>
      </c>
      <c r="D52" s="5" t="s">
        <v>68</v>
      </c>
      <c r="E52" s="18" t="s">
        <v>58</v>
      </c>
      <c r="F52" s="18" t="s">
        <v>57</v>
      </c>
      <c r="G52" s="5" t="s">
        <v>56</v>
      </c>
      <c r="H52" s="4" t="s">
        <v>55</v>
      </c>
      <c r="I52" s="5" t="s">
        <v>54</v>
      </c>
      <c r="J52" s="5" t="s">
        <v>53</v>
      </c>
      <c r="K52" s="5" t="s">
        <v>52</v>
      </c>
      <c r="L52" s="5" t="s">
        <v>51</v>
      </c>
      <c r="M52" s="4" t="s">
        <v>50</v>
      </c>
      <c r="N52" s="4" t="s">
        <v>49</v>
      </c>
      <c r="O52" s="5" t="s">
        <v>8</v>
      </c>
      <c r="P52" s="4" t="s">
        <v>4</v>
      </c>
      <c r="Q52" s="5" t="s">
        <v>7</v>
      </c>
      <c r="R52" s="4" t="s">
        <v>6</v>
      </c>
      <c r="S52" s="5" t="s">
        <v>9</v>
      </c>
      <c r="T52" s="4" t="s">
        <v>5</v>
      </c>
      <c r="U52" s="5" t="s">
        <v>3</v>
      </c>
      <c r="V52" s="4" t="s">
        <v>2</v>
      </c>
      <c r="W52" s="5" t="s">
        <v>10</v>
      </c>
      <c r="X52" s="4" t="s">
        <v>1</v>
      </c>
    </row>
    <row r="53" spans="1:25" ht="14.25" x14ac:dyDescent="0.25">
      <c r="A53" s="6" t="s">
        <v>89</v>
      </c>
      <c r="B53" s="25">
        <v>108432</v>
      </c>
      <c r="C53" s="25">
        <v>73534</v>
      </c>
      <c r="D53" s="55" t="s">
        <v>90</v>
      </c>
      <c r="E53" s="8">
        <f>E36+E48</f>
        <v>108200</v>
      </c>
      <c r="F53" s="8">
        <f>F36+F48</f>
        <v>81579</v>
      </c>
      <c r="G53" s="8">
        <f>G36+G48</f>
        <v>40516</v>
      </c>
      <c r="H53" s="8">
        <f t="shared" ref="H53:X53" si="97">H36+H48</f>
        <v>3522</v>
      </c>
      <c r="I53" s="25">
        <f>I36+I48</f>
        <v>141658</v>
      </c>
      <c r="J53" s="25">
        <f t="shared" si="97"/>
        <v>93789</v>
      </c>
      <c r="K53" s="25">
        <f t="shared" si="97"/>
        <v>71015</v>
      </c>
      <c r="L53" s="25">
        <f t="shared" si="97"/>
        <v>3662</v>
      </c>
      <c r="M53" s="8">
        <f t="shared" si="97"/>
        <v>4283</v>
      </c>
      <c r="N53" s="7">
        <f t="shared" si="97"/>
        <v>749</v>
      </c>
      <c r="O53" s="8">
        <f t="shared" si="97"/>
        <v>-7949</v>
      </c>
      <c r="P53" s="7">
        <f t="shared" si="97"/>
        <v>-2154</v>
      </c>
      <c r="Q53" s="25">
        <f t="shared" si="97"/>
        <v>117011</v>
      </c>
      <c r="R53" s="24">
        <f t="shared" si="97"/>
        <v>109492</v>
      </c>
      <c r="S53" s="25">
        <f t="shared" si="97"/>
        <v>79682</v>
      </c>
      <c r="T53" s="24">
        <f t="shared" si="97"/>
        <v>36832</v>
      </c>
      <c r="U53" s="8">
        <f t="shared" si="97"/>
        <v>49771</v>
      </c>
      <c r="V53" s="7">
        <f t="shared" si="97"/>
        <v>40822</v>
      </c>
      <c r="W53" s="8">
        <f t="shared" si="97"/>
        <v>36220</v>
      </c>
      <c r="X53" s="7">
        <f t="shared" si="97"/>
        <v>21896</v>
      </c>
    </row>
    <row r="54" spans="1:25" ht="14.25" x14ac:dyDescent="0.25">
      <c r="A54" s="13" t="s">
        <v>43</v>
      </c>
      <c r="B54" s="53">
        <v>-4031</v>
      </c>
      <c r="C54" s="53">
        <v>2685</v>
      </c>
      <c r="D54" s="54" t="s">
        <v>91</v>
      </c>
      <c r="E54" s="15">
        <v>-4842</v>
      </c>
      <c r="F54" s="15">
        <f t="shared" ref="F54:G54" si="98">F37+F49</f>
        <v>-4302</v>
      </c>
      <c r="G54" s="15">
        <f t="shared" si="98"/>
        <v>-2787</v>
      </c>
      <c r="H54" s="15">
        <f t="shared" ref="H54:X54" si="99">H37+H49</f>
        <v>-1386</v>
      </c>
      <c r="I54" s="29">
        <f>I37+I49</f>
        <v>-4482</v>
      </c>
      <c r="J54" s="29">
        <f t="shared" si="99"/>
        <v>-3896</v>
      </c>
      <c r="K54" s="29">
        <f t="shared" si="99"/>
        <v>-2711</v>
      </c>
      <c r="L54" s="29">
        <f t="shared" si="99"/>
        <v>-1159</v>
      </c>
      <c r="M54" s="15">
        <f t="shared" si="99"/>
        <v>-3360</v>
      </c>
      <c r="N54" s="14">
        <f t="shared" si="99"/>
        <v>-3307</v>
      </c>
      <c r="O54" s="15">
        <f t="shared" si="99"/>
        <v>-2193</v>
      </c>
      <c r="P54" s="14">
        <f t="shared" si="99"/>
        <v>-1209</v>
      </c>
      <c r="Q54" s="29">
        <f t="shared" si="99"/>
        <v>-3092</v>
      </c>
      <c r="R54" s="28">
        <f t="shared" si="99"/>
        <v>-3883</v>
      </c>
      <c r="S54" s="29">
        <f t="shared" si="99"/>
        <v>-2768</v>
      </c>
      <c r="T54" s="28">
        <f t="shared" si="99"/>
        <v>-1310</v>
      </c>
      <c r="U54" s="15">
        <f t="shared" si="99"/>
        <v>-4615</v>
      </c>
      <c r="V54" s="14">
        <f t="shared" si="99"/>
        <v>-3293</v>
      </c>
      <c r="W54" s="15">
        <f t="shared" si="99"/>
        <v>-2601</v>
      </c>
      <c r="X54" s="14">
        <f t="shared" si="99"/>
        <v>-1341</v>
      </c>
    </row>
    <row r="55" spans="1:25" ht="14.25" x14ac:dyDescent="0.25">
      <c r="A55" s="3" t="s">
        <v>48</v>
      </c>
      <c r="B55" s="18">
        <v>104401</v>
      </c>
      <c r="C55" s="18">
        <v>70849</v>
      </c>
      <c r="D55" s="5" t="s">
        <v>92</v>
      </c>
      <c r="E55" s="18">
        <f t="shared" ref="E55:G55" si="100">SUM(E53:E54)</f>
        <v>103358</v>
      </c>
      <c r="F55" s="18">
        <f t="shared" si="100"/>
        <v>77277</v>
      </c>
      <c r="G55" s="18">
        <f t="shared" si="100"/>
        <v>37729</v>
      </c>
      <c r="H55" s="18">
        <f t="shared" ref="H55:X55" si="101">SUM(H53:H54)</f>
        <v>2136</v>
      </c>
      <c r="I55" s="18">
        <f>SUM(I53:I54)</f>
        <v>137176</v>
      </c>
      <c r="J55" s="18">
        <f t="shared" si="101"/>
        <v>89893</v>
      </c>
      <c r="K55" s="18">
        <f t="shared" si="101"/>
        <v>68304</v>
      </c>
      <c r="L55" s="18">
        <f t="shared" si="101"/>
        <v>2503</v>
      </c>
      <c r="M55" s="18">
        <f t="shared" si="101"/>
        <v>923</v>
      </c>
      <c r="N55" s="17">
        <f t="shared" si="101"/>
        <v>-2558</v>
      </c>
      <c r="O55" s="18">
        <f t="shared" si="101"/>
        <v>-10142</v>
      </c>
      <c r="P55" s="17">
        <f t="shared" si="101"/>
        <v>-3363</v>
      </c>
      <c r="Q55" s="18">
        <f t="shared" si="101"/>
        <v>113919</v>
      </c>
      <c r="R55" s="17">
        <f t="shared" si="101"/>
        <v>105609</v>
      </c>
      <c r="S55" s="18">
        <f t="shared" si="101"/>
        <v>76914</v>
      </c>
      <c r="T55" s="17">
        <f t="shared" si="101"/>
        <v>35522</v>
      </c>
      <c r="U55" s="18">
        <f t="shared" si="101"/>
        <v>45156</v>
      </c>
      <c r="V55" s="17">
        <f t="shared" si="101"/>
        <v>37529</v>
      </c>
      <c r="W55" s="18">
        <f t="shared" si="101"/>
        <v>33619</v>
      </c>
      <c r="X55" s="17">
        <f t="shared" si="101"/>
        <v>20555</v>
      </c>
    </row>
    <row r="56" spans="1:25" x14ac:dyDescent="0.25">
      <c r="A56" s="23"/>
      <c r="B56" s="23"/>
      <c r="C56" s="23"/>
      <c r="D56" s="23"/>
      <c r="E56" s="23"/>
      <c r="F56" s="39"/>
    </row>
    <row r="58" spans="1:25" x14ac:dyDescent="0.25">
      <c r="G58" s="40"/>
    </row>
    <row r="59" spans="1:25" x14ac:dyDescent="0.25">
      <c r="D59" s="40"/>
      <c r="G59" s="40"/>
    </row>
    <row r="60" spans="1:25" x14ac:dyDescent="0.25">
      <c r="G60" s="40"/>
    </row>
    <row r="61" spans="1:25" x14ac:dyDescent="0.25">
      <c r="D61" s="40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3" manualBreakCount="3">
    <brk id="12" max="1048575" man="1"/>
    <brk id="16" max="1048575" man="1"/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bmathieu</cp:lastModifiedBy>
  <cp:lastPrinted>2016-04-27T12:16:51Z</cp:lastPrinted>
  <dcterms:created xsi:type="dcterms:W3CDTF">2013-06-13T13:13:27Z</dcterms:created>
  <dcterms:modified xsi:type="dcterms:W3CDTF">2017-11-08T13:46:26Z</dcterms:modified>
</cp:coreProperties>
</file>